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Q:\2023\Pregão Eletrônico 07-2023 - PAD 016715-2022\"/>
    </mc:Choice>
  </mc:AlternateContent>
  <bookViews>
    <workbookView xWindow="0" yWindow="0" windowWidth="28800" windowHeight="12435" firstSheet="1" activeTab="7"/>
  </bookViews>
  <sheets>
    <sheet name="PCFP (MOD)" sheetId="49" r:id="rId1"/>
    <sheet name="UNF (MOD)" sheetId="45" r:id="rId2"/>
    <sheet name="DIÁRIAS (MOD)" sheetId="51" r:id="rId3"/>
    <sheet name="RESUMO" sheetId="23" r:id="rId4"/>
    <sheet name="EST_MÁX" sheetId="32" r:id="rId5"/>
    <sheet name="EST_MIN" sheetId="41" r:id="rId6"/>
    <sheet name="EST_UNIF" sheetId="8" r:id="rId7"/>
    <sheet name="EST_DIÁRIAS" sheetId="50" r:id="rId8"/>
  </sheets>
  <definedNames>
    <definedName name="_xlnm.Print_Area" localSheetId="2">'DIÁRIAS (MOD)'!$A$2:$I$12</definedName>
    <definedName name="_xlnm.Print_Area" localSheetId="7">EST_DIÁRIAS!$A$1:$I$23</definedName>
    <definedName name="_xlnm.Print_Area" localSheetId="4">EST_MÁX!$A$1:$G$183</definedName>
    <definedName name="_xlnm.Print_Area" localSheetId="5">EST_MIN!$A$1:$G$183</definedName>
    <definedName name="_xlnm.Print_Area" localSheetId="6">EST_UNIF!$A$1:$G$16</definedName>
    <definedName name="_xlnm.Print_Area" localSheetId="0">'PCFP (MOD)'!$A$1:$G$180</definedName>
    <definedName name="_xlnm.Print_Area" localSheetId="3">RESUMO!$A$3:$D$24</definedName>
    <definedName name="_xlnm.Print_Area" localSheetId="1">'UNF (MOD)'!$A$1:$G$13</definedName>
    <definedName name="OLE_LINK1" localSheetId="2">'DIÁRIAS (MOD)'!#REF!</definedName>
    <definedName name="OLE_LINK1" localSheetId="7">EST_DIÁRIAS!$B$5</definedName>
    <definedName name="_xlnm.Print_Titles" localSheetId="6">EST_UNIF!$1:$3</definedName>
    <definedName name="_xlnm.Print_Titles" localSheetId="1">'UNF (MOD)'!$1:$3</definedName>
  </definedNames>
  <calcPr calcId="152511"/>
</workbook>
</file>

<file path=xl/calcChain.xml><?xml version="1.0" encoding="utf-8"?>
<calcChain xmlns="http://schemas.openxmlformats.org/spreadsheetml/2006/main">
  <c r="G127" i="41" l="1"/>
  <c r="G63" i="32" l="1"/>
  <c r="F10" i="8"/>
  <c r="G10" i="8" s="1"/>
  <c r="F9" i="8"/>
  <c r="G9" i="8" s="1"/>
  <c r="G84" i="32" l="1"/>
  <c r="G74" i="32"/>
  <c r="G65" i="41" l="1"/>
  <c r="G65" i="32"/>
  <c r="G64" i="41"/>
  <c r="G64" i="32"/>
  <c r="F5" i="45" l="1"/>
  <c r="F6" i="45"/>
  <c r="G6" i="45" s="1"/>
  <c r="F7" i="45"/>
  <c r="G7" i="45" s="1"/>
  <c r="F8" i="45"/>
  <c r="G8" i="45" s="1"/>
  <c r="F9" i="45"/>
  <c r="G9" i="45"/>
  <c r="F10" i="45" l="1"/>
  <c r="G5" i="45"/>
  <c r="G10" i="45"/>
  <c r="E16" i="50" l="1"/>
  <c r="E7" i="50"/>
  <c r="F11" i="8"/>
  <c r="G11" i="8" s="1"/>
  <c r="F8" i="8"/>
  <c r="G8" i="8" s="1"/>
  <c r="F7" i="8"/>
  <c r="G7" i="8" s="1"/>
  <c r="F6" i="8"/>
  <c r="F5" i="8"/>
  <c r="G5" i="8" s="1"/>
  <c r="F118" i="49"/>
  <c r="G30" i="32"/>
  <c r="F44" i="49"/>
  <c r="F43" i="49"/>
  <c r="F42" i="49"/>
  <c r="F12" i="8" l="1"/>
  <c r="G6" i="8"/>
  <c r="G12" i="8" s="1"/>
  <c r="I7" i="51"/>
  <c r="F140" i="41"/>
  <c r="F144" i="41" s="1"/>
  <c r="F7" i="50" s="1"/>
  <c r="G7" i="50" s="1"/>
  <c r="H7" i="50" s="1"/>
  <c r="I7" i="50" s="1"/>
  <c r="I8" i="50" s="1"/>
  <c r="G127" i="32" l="1"/>
  <c r="C9" i="23"/>
  <c r="F180" i="41"/>
  <c r="F121" i="41"/>
  <c r="F58" i="41" l="1"/>
  <c r="F46" i="41" l="1"/>
  <c r="F45" i="41"/>
  <c r="F44" i="41"/>
  <c r="G36" i="41"/>
  <c r="G35" i="41"/>
  <c r="G34" i="41"/>
  <c r="G33" i="41"/>
  <c r="G32" i="41"/>
  <c r="G31" i="41"/>
  <c r="G30" i="41"/>
  <c r="G63" i="41" s="1"/>
  <c r="G37" i="41" l="1"/>
  <c r="G44" i="41" s="1"/>
  <c r="G46" i="41" l="1"/>
  <c r="G156" i="41"/>
  <c r="G45" i="41"/>
  <c r="G94" i="41"/>
  <c r="G47" i="41" l="1"/>
  <c r="G50" i="41" s="1"/>
  <c r="G51" i="41" l="1"/>
  <c r="G52" i="41"/>
  <c r="G54" i="41"/>
  <c r="G53" i="41"/>
  <c r="G74" i="41"/>
  <c r="G68" i="41" s="1"/>
  <c r="G55" i="41"/>
  <c r="G56" i="41"/>
  <c r="G57" i="41"/>
  <c r="F89" i="41" s="1"/>
  <c r="G58" i="41" l="1"/>
  <c r="F83" i="41"/>
  <c r="F140" i="32"/>
  <c r="F144" i="32" s="1"/>
  <c r="F16" i="50" s="1"/>
  <c r="G16" i="50" s="1"/>
  <c r="H16" i="50" s="1"/>
  <c r="I16" i="50" s="1"/>
  <c r="I17" i="50" s="1"/>
  <c r="D9" i="23" l="1"/>
  <c r="F180" i="32"/>
  <c r="F121" i="32"/>
  <c r="F58" i="32"/>
  <c r="F46" i="32"/>
  <c r="F45" i="32"/>
  <c r="F44" i="32"/>
  <c r="G36" i="32"/>
  <c r="G35" i="32"/>
  <c r="G34" i="32"/>
  <c r="G33" i="32"/>
  <c r="G32" i="32"/>
  <c r="G31" i="32"/>
  <c r="G37" i="32" l="1"/>
  <c r="G45" i="32" s="1"/>
  <c r="G156" i="32" l="1"/>
  <c r="G44" i="32"/>
  <c r="G94" i="32" s="1"/>
  <c r="G46" i="32"/>
  <c r="G47" i="32" l="1"/>
  <c r="G57" i="32" s="1"/>
  <c r="G50" i="32" l="1"/>
  <c r="G55" i="32"/>
  <c r="G53" i="32"/>
  <c r="G56" i="32"/>
  <c r="G68" i="32"/>
  <c r="G51" i="32"/>
  <c r="G52" i="32"/>
  <c r="G54" i="32"/>
  <c r="F83" i="32"/>
  <c r="F89" i="32"/>
  <c r="G58" i="32" l="1"/>
  <c r="G131" i="41"/>
  <c r="G160" i="41" s="1"/>
  <c r="G131" i="32"/>
  <c r="G160" i="32" s="1"/>
  <c r="D19" i="23" s="1"/>
  <c r="D15" i="23"/>
  <c r="C15" i="23"/>
  <c r="C13" i="23"/>
  <c r="C19" i="23" l="1"/>
  <c r="G75" i="32" l="1"/>
  <c r="G76" i="32"/>
  <c r="G95" i="32"/>
  <c r="G96" i="32"/>
  <c r="G97" i="32" l="1"/>
  <c r="G102" i="32" s="1"/>
  <c r="G77" i="32"/>
  <c r="G157" i="32" s="1"/>
  <c r="F88" i="32" s="1"/>
  <c r="G90" i="32" s="1"/>
  <c r="G91" i="32" s="1"/>
  <c r="G101" i="32" s="1"/>
  <c r="D16" i="23" l="1"/>
  <c r="F82" i="32"/>
  <c r="G85" i="32" s="1"/>
  <c r="G100" i="32" s="1"/>
  <c r="G103" i="32" s="1"/>
  <c r="G158" i="32" s="1"/>
  <c r="G110" i="32" s="1"/>
  <c r="G119" i="32" l="1"/>
  <c r="G112" i="32"/>
  <c r="G115" i="32"/>
  <c r="G118" i="32"/>
  <c r="D17" i="23"/>
  <c r="G113" i="32"/>
  <c r="G120" i="32"/>
  <c r="G114" i="32"/>
  <c r="G117" i="32"/>
  <c r="G116" i="32"/>
  <c r="G109" i="32"/>
  <c r="G111" i="32"/>
  <c r="G121" i="32" l="1"/>
  <c r="G159" i="32" s="1"/>
  <c r="G144" i="32" l="1"/>
  <c r="G161" i="32"/>
  <c r="D20" i="23" s="1"/>
  <c r="D18" i="23"/>
  <c r="G162" i="32" l="1"/>
  <c r="G145" i="32"/>
  <c r="D21" i="23" l="1"/>
  <c r="D22" i="23" s="1"/>
  <c r="D23" i="23" s="1"/>
  <c r="G163" i="32"/>
  <c r="D6" i="23" l="1"/>
  <c r="D7" i="23" s="1"/>
  <c r="D8" i="23" s="1"/>
  <c r="D10" i="23" s="1"/>
  <c r="D24" i="23"/>
  <c r="C169" i="32"/>
  <c r="E169" i="32" s="1"/>
  <c r="F177" i="32" l="1"/>
  <c r="F178" i="32" s="1"/>
  <c r="G169" i="32"/>
  <c r="G170" i="32" s="1"/>
  <c r="G75" i="41"/>
  <c r="G76" i="41"/>
  <c r="G95" i="41"/>
  <c r="G96" i="41"/>
  <c r="G97" i="41" l="1"/>
  <c r="G102" i="41" s="1"/>
  <c r="F179" i="32"/>
  <c r="F181" i="32" s="1"/>
  <c r="G77" i="41"/>
  <c r="G157" i="41" s="1"/>
  <c r="F82" i="41" s="1"/>
  <c r="G84" i="41" s="1"/>
  <c r="G85" i="41" s="1"/>
  <c r="G100" i="41" s="1"/>
  <c r="F88" i="41" l="1"/>
  <c r="G90" i="41" s="1"/>
  <c r="G91" i="41" s="1"/>
  <c r="G101" i="41" s="1"/>
  <c r="G103" i="41" s="1"/>
  <c r="G158" i="41" s="1"/>
  <c r="C16" i="23"/>
  <c r="C17" i="23" l="1"/>
  <c r="G120" i="41"/>
  <c r="G111" i="41"/>
  <c r="G118" i="41"/>
  <c r="G117" i="41"/>
  <c r="G115" i="41"/>
  <c r="G112" i="41"/>
  <c r="G110" i="41"/>
  <c r="G119" i="41"/>
  <c r="G114" i="41"/>
  <c r="G116" i="41"/>
  <c r="G109" i="41"/>
  <c r="G113" i="41"/>
  <c r="G121" i="41" l="1"/>
  <c r="G159" i="41" s="1"/>
  <c r="G161" i="41" s="1"/>
  <c r="C20" i="23" s="1"/>
  <c r="C18" i="23" l="1"/>
  <c r="G144" i="41"/>
  <c r="G145" i="41" s="1"/>
  <c r="G162" i="41" l="1"/>
  <c r="C21" i="23" s="1"/>
  <c r="C22" i="23" s="1"/>
  <c r="C23" i="23" s="1"/>
  <c r="G163" i="41" l="1"/>
  <c r="C169" i="41" s="1"/>
  <c r="E169" i="41" s="1"/>
  <c r="C6" i="23"/>
  <c r="C7" i="23" s="1"/>
  <c r="C8" i="23" s="1"/>
  <c r="C10" i="23" s="1"/>
  <c r="C24" i="23"/>
  <c r="F177" i="41" l="1"/>
  <c r="F178" i="41" s="1"/>
  <c r="G169" i="41"/>
  <c r="G170" i="41" s="1"/>
  <c r="F179" i="41" l="1"/>
  <c r="F181" i="41" s="1"/>
</calcChain>
</file>

<file path=xl/sharedStrings.xml><?xml version="1.0" encoding="utf-8"?>
<sst xmlns="http://schemas.openxmlformats.org/spreadsheetml/2006/main" count="897" uniqueCount="237">
  <si>
    <t>DESCRIMINAÇÃO DOS SERVIÇOS (DADOS REFERENTE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</si>
  <si>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</si>
  <si>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</si>
  <si>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</si>
  <si>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</si>
  <si>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</si>
  <si>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</si>
  <si>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</si>
  <si>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t>Nº de meses de execução contratual</t>
  </si>
  <si>
    <t>Tipo de Serviço</t>
  </si>
  <si>
    <t>Unidade de Medida</t>
  </si>
  <si>
    <t>Dados complementares para composição dos custos referente à mão-de-obra</t>
  </si>
  <si>
    <t>Tipo de serviço (mesmo serviço com características distintas)</t>
  </si>
  <si>
    <t xml:space="preserve">Salário Normativo da Categoria Profissional </t>
  </si>
  <si>
    <t>Categoria profissional (vinculada à execução contratual)</t>
  </si>
  <si>
    <t>Data base da categoria (dia/mês/ano)</t>
  </si>
  <si>
    <t>I</t>
  </si>
  <si>
    <t>Composição da Remuneração</t>
  </si>
  <si>
    <t>Valor (R$)</t>
  </si>
  <si>
    <t>Adicional de periculosidade</t>
  </si>
  <si>
    <t>E</t>
  </si>
  <si>
    <t>F</t>
  </si>
  <si>
    <t>G</t>
  </si>
  <si>
    <t>H</t>
  </si>
  <si>
    <t>Outros (especificar)</t>
  </si>
  <si>
    <t>2.1</t>
  </si>
  <si>
    <t>2.2</t>
  </si>
  <si>
    <t>Encargos Previdenciários (GPS), Fundo de Garantia por Tempo de Serviço (FGTS) e outras contribuições</t>
  </si>
  <si>
    <t>INSS</t>
  </si>
  <si>
    <t>SESC ou SESI</t>
  </si>
  <si>
    <t>SENAI - SENAC</t>
  </si>
  <si>
    <t>SEBRAE</t>
  </si>
  <si>
    <t>INCRA</t>
  </si>
  <si>
    <t>FGTS</t>
  </si>
  <si>
    <t>2.3</t>
  </si>
  <si>
    <t>Benefícios Mensais e Diários</t>
  </si>
  <si>
    <r>
      <t xml:space="preserve">Transporte </t>
    </r>
    <r>
      <rPr>
        <sz val="12"/>
        <color indexed="9"/>
        <rFont val="Calibri"/>
        <family val="2"/>
      </rPr>
      <t>(R$2,75 x 2 x 26)</t>
    </r>
  </si>
  <si>
    <t>Módulo 5 - Insumos Diversos</t>
  </si>
  <si>
    <t>Insumos Diversos</t>
  </si>
  <si>
    <t>Uniformes</t>
  </si>
  <si>
    <t>Equipamentos</t>
  </si>
  <si>
    <t xml:space="preserve">Custos Indiretos </t>
  </si>
  <si>
    <t>Lucro</t>
  </si>
  <si>
    <t>Tributos</t>
  </si>
  <si>
    <t>QUADRO-RESUMO DO CUSTO POR EMPREGADO</t>
  </si>
  <si>
    <t>Mão de obra vinculada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</si>
  <si>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</si>
  <si>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</si>
  <si>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</si>
  <si>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</si>
  <si>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6 – Custos Indiretos, Tributos e Lucro</t>
  </si>
  <si>
    <t>QUADRO-RESUMO VALOR MENSAL DOS SERVIÇOS</t>
  </si>
  <si>
    <t>Tipo de Serviço (A)</t>
  </si>
  <si>
    <t>Qtde. de Empregados por Posto (C)</t>
  </si>
  <si>
    <t>Item</t>
  </si>
  <si>
    <t>Total</t>
  </si>
  <si>
    <t>Manaus/AM</t>
  </si>
  <si>
    <t>IDENTIFICAÇÃO DO SERVIÇO</t>
  </si>
  <si>
    <t>13º (décimo terceiro) Salário, Férias e Adicional de Férias</t>
  </si>
  <si>
    <t>Quantidade total a contratar (em função da unidade de medida)</t>
  </si>
  <si>
    <t>Adicional de Hora Noturna Reduzida</t>
  </si>
  <si>
    <t>Salário-Base</t>
  </si>
  <si>
    <t xml:space="preserve">Adicional de Insalubridade </t>
  </si>
  <si>
    <t>Adicional Noturno</t>
  </si>
  <si>
    <t>GPS, FGTS e outras contribuições</t>
  </si>
  <si>
    <t xml:space="preserve">13º (décimo terceiro) Salário </t>
  </si>
  <si>
    <t>Percentual (%)</t>
  </si>
  <si>
    <t>SAT</t>
  </si>
  <si>
    <t>Auxílio-Refeição/Alimentação</t>
  </si>
  <si>
    <t>Aviso Prévio Indenizado</t>
  </si>
  <si>
    <t xml:space="preserve">Aviso Prévio Trabalhado </t>
  </si>
  <si>
    <t>Custos Indiretos, Tributos e Lucro</t>
  </si>
  <si>
    <t>Valor Total por Empregado</t>
  </si>
  <si>
    <t>Descrição</t>
  </si>
  <si>
    <t>Adicional de Hora Extra no Feriado</t>
  </si>
  <si>
    <t>MÓDULO 2: ENCARGOS E BENEFÍCIOS ANUAIS, MENSAIS E DIÁRIOS</t>
  </si>
  <si>
    <t>MÓDULO 1: COMPOSIÇÃO DA REMUNERAÇÃO</t>
  </si>
  <si>
    <t>MÓDULO 3: PROVISÃO PARA RECISÃO</t>
  </si>
  <si>
    <t>MÓDULO 4: CUSTO DE REPOSIÇÃO DO PROFISSIONAL AUSENTE</t>
  </si>
  <si>
    <t>MÓDULO 6: CUSTOS INDIRETOS, TRIBUTOS E LUCRO</t>
  </si>
  <si>
    <t>MÓDULO 5: INSUMOS DIVERSOS</t>
  </si>
  <si>
    <t>Férias</t>
  </si>
  <si>
    <t>Adicional de Férias</t>
  </si>
  <si>
    <t>Provisionamento Mensal (%)</t>
  </si>
  <si>
    <t>J</t>
  </si>
  <si>
    <t>Acidente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</si>
  <si>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</si>
  <si>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</si>
  <si>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</si>
  <si>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</si>
  <si>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</si>
  <si>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</si>
  <si>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</si>
  <si>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Ausência justificada</t>
  </si>
  <si>
    <t>Proporção dias afetados</t>
  </si>
  <si>
    <t>3.1</t>
  </si>
  <si>
    <t>3.2</t>
  </si>
  <si>
    <t>3.3</t>
  </si>
  <si>
    <t>Base de Cálculo (R$)</t>
  </si>
  <si>
    <t>Valor provisionado do 13º Salário</t>
  </si>
  <si>
    <t>Valor provisionado de Férias</t>
  </si>
  <si>
    <t>Multa do FGTS e Contribuição Social sobre o Aviso Prévio Trabalhado</t>
  </si>
  <si>
    <t>Multa do FGTS e Contribuição Social sobre o Aviso Prévio Indenizado</t>
  </si>
  <si>
    <t>Valor do Aviso Prévio Trabalhado + Multa do FGTS e Contribuição Social</t>
  </si>
  <si>
    <t>Valor do Aviso Prévio Indenizado + Multa do FGTS e Contribuição Social</t>
  </si>
  <si>
    <t>Aviso Prévio Trabalhado</t>
  </si>
  <si>
    <t>Demissão por Justa Causa</t>
  </si>
  <si>
    <t>Valor do Custo Indireto, Tributo e Lucro</t>
  </si>
  <si>
    <t>Posto de trabalho</t>
  </si>
  <si>
    <t>Quadro: Resumo do Módulo 2 - Encargos e Benefícios Anuais, Mensais e Diários</t>
  </si>
  <si>
    <t>PIS</t>
  </si>
  <si>
    <t>COFINS</t>
  </si>
  <si>
    <t>ISS</t>
  </si>
  <si>
    <t>T.3</t>
  </si>
  <si>
    <t>T.1</t>
  </si>
  <si>
    <t>T.2</t>
  </si>
  <si>
    <t>Valor Mensal do Serviço</t>
  </si>
  <si>
    <t xml:space="preserve">MÃO-DE-OBRA VINCULADA À EXECUÇÃO CONTRATUAL </t>
  </si>
  <si>
    <t>VALOR GLOBAL DA PROPOSTA</t>
  </si>
  <si>
    <t>Valor provisionado do AdIcional de Férias</t>
  </si>
  <si>
    <t>Quadro: Resumo do Módulo 3 - Provisão para Rescisão</t>
  </si>
  <si>
    <t>Salário Educação</t>
  </si>
  <si>
    <t>Unidade</t>
  </si>
  <si>
    <t>Subtotal (A+B+C+D+E)</t>
  </si>
  <si>
    <t>Cesta Básica</t>
  </si>
  <si>
    <t>Custo de Reposição do Profissional Ausente</t>
  </si>
  <si>
    <t>Nota 2: O SAT dependerá do grau de risco que a Licitante se enquadre. Será de 1%, para risco leve, de 2%, para risco médio, e de 3% de risco grave.</t>
  </si>
  <si>
    <t>Nota 3: Percentuais de descontos e valores conforme CCT da categoria.</t>
  </si>
  <si>
    <t>Valor Mensal do Posto de Trabalho</t>
  </si>
  <si>
    <t>Valor MÁXIMO (R$)</t>
  </si>
  <si>
    <t>Par</t>
  </si>
  <si>
    <t>Nota 2: Valores unitários conforme pesquisa de mercado.</t>
  </si>
  <si>
    <t>Valor Mensal do Serviço (F) = (D x E)</t>
  </si>
  <si>
    <t>Valor Anual dos Serviços (B x 12 meses)</t>
  </si>
  <si>
    <t>Valor Mensal dos Serviços (A x Quantidade de Postos de Trabalho)</t>
  </si>
  <si>
    <t>Valor por Empregado (B)</t>
  </si>
  <si>
    <t>Valor por Posto de Trabalho (D) = (B x C)</t>
  </si>
  <si>
    <t>Qtde. de Postos de Trabalho (E)</t>
  </si>
  <si>
    <t>PLANILHA DE CUSTOS E FORMAÇÃO DE PREÇOS</t>
  </si>
  <si>
    <t>Valor de ATENÇÃO (R$)</t>
  </si>
  <si>
    <t>Nota 1: Metodologia de Cálculo da Planilha de Custo e Formação de Preços conforme Cadernos Técnicos 2019 - Amazonas - do Governo Federal.</t>
  </si>
  <si>
    <t>L</t>
  </si>
  <si>
    <t>M</t>
  </si>
  <si>
    <t>Maternidade</t>
  </si>
  <si>
    <t>Consulta pré-natal</t>
  </si>
  <si>
    <t>Materiais de Consumo</t>
  </si>
  <si>
    <t>UNIDADE</t>
  </si>
  <si>
    <t>ITEM</t>
  </si>
  <si>
    <t>MÃO DE OBRA VINCULADA À EXECUÇÃO CONTRATUAL (VALOR POR EMPREGADO)</t>
  </si>
  <si>
    <t>POSTO DE TRABALHO:</t>
  </si>
  <si>
    <t>Cinto em couro, na cor preta.</t>
  </si>
  <si>
    <t>QUADRO RESUMO DO VALOR GLOBAL ESTIMADO PARA O SERVIÇO</t>
  </si>
  <si>
    <t>VALOR GLOBAL ESTIMADO</t>
  </si>
  <si>
    <t>DESCRIÇÃO</t>
  </si>
  <si>
    <t>QUANTIDADE         (12 MESES)</t>
  </si>
  <si>
    <t>VALOR TOTAL (12 MESES)</t>
  </si>
  <si>
    <t>VALOR MENSAL</t>
  </si>
  <si>
    <t>VALOR UNITINÁRIO</t>
  </si>
  <si>
    <t>Nota 1: Especificações e quantidades conforme item 7.12. do Termo de Referência.</t>
  </si>
  <si>
    <t>Nota 3: Quantidades por empregado.</t>
  </si>
  <si>
    <t>Motorista</t>
  </si>
  <si>
    <t>Apoio Operacional</t>
  </si>
  <si>
    <t>Materiais</t>
  </si>
  <si>
    <t>Nota 2: Quantidades por empregado.</t>
  </si>
  <si>
    <t>(A)</t>
  </si>
  <si>
    <t>(B)</t>
  </si>
  <si>
    <t>(C)</t>
  </si>
  <si>
    <t>(D) = (B) + (C)</t>
  </si>
  <si>
    <t>Nota 3: Porcentagem da CILT (Custos Indiretos, Lucro e Tributos) deverá ser igual a do posto de trabalho, constante na planilha de custo e formação de preços (Módulo 6).</t>
  </si>
  <si>
    <t>Nota 2: Valores de Alimentação e Pernoite conforme ACT/CCT da categoria profissional.</t>
  </si>
  <si>
    <t>TOTAL DO CUSTO COM UNIFORME</t>
  </si>
  <si>
    <t>Valor da Alimentação</t>
  </si>
  <si>
    <t>Valor do Pernoite</t>
  </si>
  <si>
    <t>Porcentagem do CITL</t>
  </si>
  <si>
    <t>VALOR GLOBAL ESTIMADO PARA A CONTRATAÇÃO (C + D)</t>
  </si>
  <si>
    <t>Camisa social, manga curta.</t>
  </si>
  <si>
    <t>Calça social.</t>
  </si>
  <si>
    <t>Sapatos em couro, na cor preta, com ou sem cadaço.</t>
  </si>
  <si>
    <t>Meias, na cor preta.</t>
  </si>
  <si>
    <t>QUADRO RESUMO DO VALOR GLOBAL ESTIMADO PARA A CONTRATAÇÃO</t>
  </si>
  <si>
    <t>VALOR GLOBAL ESTIMADO PARA A CONTRATAÇÃO (SERVIÇOS + DIÁRIAS)</t>
  </si>
  <si>
    <t>Valor Total por Posto de Trabalho</t>
  </si>
  <si>
    <t>Valor Mensal dos Serviços</t>
  </si>
  <si>
    <t>Valores Anual dos Serviços</t>
  </si>
  <si>
    <t>Valor Anual dos Serviços</t>
  </si>
  <si>
    <t>1. RESUMO DO CUSTO TOTAL DA CONTRATAÇÃO (VALORES DE ATENÇÃO E MÁXIMOS)</t>
  </si>
  <si>
    <t>Valor do CILT sobre a Diária</t>
  </si>
  <si>
    <t>(E)</t>
  </si>
  <si>
    <t>(F) = (D) x (E)</t>
  </si>
  <si>
    <t>(G) = (D) + (F)</t>
  </si>
  <si>
    <t>(H) = (A) x (G)</t>
  </si>
  <si>
    <t>Quantidade Anual de Diárias</t>
  </si>
  <si>
    <t>Valor Anual das Diárias</t>
  </si>
  <si>
    <t>VALOR TOTAL DOS CUSTOS COM DIÁRIAS - VALOR DE ATENÇÃO</t>
  </si>
  <si>
    <t>VALOR TOTAL DOS CUSTOS COM DIÁRIAS - VALOR MÁXIMO</t>
  </si>
  <si>
    <t>VALOR TOTAL DOS CUSTOS COM DIÁRIAS</t>
  </si>
  <si>
    <t>Custos com Diárias</t>
  </si>
  <si>
    <t>Valor da Diária (Líquido)</t>
  </si>
  <si>
    <t>Valor da Diária com CILT (Bruto)</t>
  </si>
  <si>
    <t>Custos das Diárias</t>
  </si>
  <si>
    <t>1. VALOR DE ATENÇÃO</t>
  </si>
  <si>
    <t>2. VALOR MÁXIMO</t>
  </si>
  <si>
    <t>Auxílio Transporte</t>
  </si>
  <si>
    <t>Nota 4: Para os empregados beneficiados com vale-transporte, será realizado o desconto de 6% (seis por cento), incidente sobre o salário base do trabalhador, na forma da Lei n. 7.418/1985.</t>
  </si>
  <si>
    <t>Nota 5: Percentuais aplicados iguais e conforme  Caderno Técnico – Limpeza – Amazonas - 2019, do Comprasnet.</t>
  </si>
  <si>
    <t>Nota 6: Proporção de dias conforme  Caderno Técnico – Limpeza – Amazonas - 2019, do Comprasnet.</t>
  </si>
  <si>
    <t>Nota 8: O IRPJ e a CSLL não podem ser inseridos no cálculo do módulo, pois não se consubstanciam em despesa indireta passível de inclusão na taxa de Bonificações e Despesas Indiretas (BDI) do orçamento-base da licitação, haja vista a natureza direta e personalística desses tributos, que oneram pessoalmente o Contratado.</t>
  </si>
  <si>
    <t>Nota 9: Os tributos devem obedecer o regime de tributação da Proponente.</t>
  </si>
  <si>
    <t>Nota 10: O % da CITL é cálculado por ((1 + CI) / (1 - T - L)) - 1, sendo usado para o cálculo do valor do módulo.</t>
  </si>
  <si>
    <t>Nota 7: Valor dos Insumos calculado conforme Anexos de Memoriais de Cálculo.</t>
  </si>
  <si>
    <t>Nota 7: Valor dos unifirmes calculado conforme Memorial de Cálculo - Uniformes (Anexo IX), sendo de 50% para o Valor de ATENÇÃO.</t>
  </si>
  <si>
    <t>VALOR TOTAL ESTIMADO PARA A CONTRATAÇÃO</t>
  </si>
  <si>
    <t>Provisão com Diárias</t>
  </si>
  <si>
    <t>%</t>
  </si>
  <si>
    <t>Nota 1: Quantidade Estimada de Diárias conforme item 8.13 do Termo de Referência.</t>
  </si>
  <si>
    <t>MEMORIAL DE CÁLCULO DOS CUSTOS COM DIÁRIAS</t>
  </si>
  <si>
    <t>ESTIMATIVA DE PREÇO - POSTO DE TRABALHO (VALORES MÁXIMOS)</t>
  </si>
  <si>
    <t>ESTIMATIVA DE PREÇO - POSTO DE TRABALHO (VALORES DE ATENÇÃO)</t>
  </si>
  <si>
    <t>ESTIMATIVA DE PREÇO - MEMORIAL DE CÁLCULO DOS UNIFORMES</t>
  </si>
  <si>
    <t>ESTIMATIVA DE PREÇO - MEMORIAL DE CÁLCULO DOS CUSTOS COM DIÁRIAS</t>
  </si>
  <si>
    <t>Nota 4: O valor unitário da diária a ser utilizado na proposta comercial é o valor bruto (G). O valor líqudo da diária (D) será o valor efetivamente repassado ao empregado, por ocasião do deslocamento.</t>
  </si>
  <si>
    <t>MEMORIAL DE CÁLCULO DO UNIFORME</t>
  </si>
  <si>
    <t>ESTIMATIVA DE PREÇO - RESUMOS VALORES MÁXIMOS E DE ATENÇÃO</t>
  </si>
  <si>
    <t>2. RESUMO DO CUSTO POR POSTO DE TRABALHO (VALORES DE ATENÇÃO E MÁXIMOS)</t>
  </si>
  <si>
    <t>Nota 11: Custos das Diárias conforme Memorial de Cálculo dos Custos com Diárias.</t>
  </si>
  <si>
    <t>Nota 11: Custos das Diárias conforme Memorial de Cálculo dos Custos com Diárias - Anexo X.</t>
  </si>
  <si>
    <t>Assistência Social e Familiar</t>
  </si>
  <si>
    <t>dd/mm/2023</t>
  </si>
  <si>
    <t>Convenção Coletiva de Trabalho(CCT) 2022/2023 - MTE nº AM000284/2022</t>
  </si>
  <si>
    <t>Calça modelo social.</t>
  </si>
  <si>
    <t>Camisa social, manga longa.</t>
  </si>
  <si>
    <t>Par de meia social</t>
  </si>
  <si>
    <t>Par de sapato social</t>
  </si>
  <si>
    <t>Paletó modelo tradicional</t>
  </si>
  <si>
    <t>Gravata na cor preta</t>
  </si>
  <si>
    <t>Nota 7: Valor dos unifirmes calculado conforme Memorial de Cálculo - Uniformes (Anexo III), sendo de 50% para o Valor de ATENÇÃO.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</si>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</sst>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_-* #,##0.00_-;\-* #,##0.00_-;_-* \-??_-;_-@_-"/>
    <numFmt numFmtId="166" formatCode="_(\$* #,##0.00_);_(\$* \(#,##0.00\);_(\$* &quot;-&quot;??_);_(@_)"/>
    <numFmt numFmtId="167" formatCode="_([$R$ -416]* #,##0.00_);_([$R$ -416]* \(#,##0.00\);_([$R$ -416]* &quot;-&quot;??_);_(@_)"/>
    <numFmt numFmtId="168" formatCode="_(* #,##0.00_);_(* \(#,##0.00\);_(* &quot;-&quot;??_);_(@_)"/>
    <numFmt numFmtId="169" formatCode="0.0000"/>
    <numFmt numFmtId="170" formatCode="&quot;R$&quot;\ #,##0.00"/>
  </numFmts>
  <fonts count="33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color indexed="9"/>
      <name val="Calibri"/>
      <family val="2"/>
    </font>
    <font>
      <sz val="10"/>
      <name val="Arial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rgb="FFFF0000"/>
      <name val="Calibri"/>
      <family val="2"/>
    </font>
    <font>
      <b/>
      <sz val="12"/>
      <color rgb="FFFF0000"/>
      <name val="Calibri"/>
      <family val="2"/>
    </font>
    <font>
      <b/>
      <sz val="11"/>
      <color theme="1"/>
      <name val="Calibri"/>
      <family val="2"/>
    </font>
    <font>
      <b/>
      <sz val="14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10"/>
      <name val="Calibri"/>
      <family val="2"/>
    </font>
    <font>
      <b/>
      <sz val="14"/>
      <color theme="1"/>
      <name val="Calibri"/>
      <family val="2"/>
    </font>
    <font>
      <b/>
      <sz val="14"/>
      <name val="Calibri"/>
      <family val="2"/>
    </font>
    <font>
      <b/>
      <sz val="12"/>
      <color rgb="FF000000"/>
      <name val="Calibri"/>
      <family val="2"/>
    </font>
    <font>
      <b/>
      <sz val="12"/>
      <color theme="0"/>
      <name val="Calibri"/>
      <family val="2"/>
    </font>
    <font>
      <sz val="1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1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/>
      <right/>
      <top style="thin">
        <color indexed="63"/>
      </top>
      <bottom/>
      <diagonal/>
    </border>
    <border>
      <left/>
      <right style="thin">
        <color indexed="63"/>
      </right>
      <top style="thin">
        <color indexed="63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44" fontId="2" fillId="0" borderId="0" applyFont="0" applyFill="0" applyBorder="0" applyAlignment="0" applyProtection="0"/>
    <xf numFmtId="166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6" fillId="0" borderId="0"/>
  </cellStyleXfs>
  <cellXfs count="366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43" fontId="4" fillId="0" borderId="1" xfId="1" applyFont="1" applyFill="1" applyBorder="1" applyAlignment="1" applyProtection="1">
      <alignment vertical="center"/>
    </xf>
    <xf numFmtId="43" fontId="4" fillId="0" borderId="0" xfId="1" applyFont="1" applyFill="1" applyBorder="1" applyAlignment="1" applyProtection="1">
      <alignment vertical="center"/>
    </xf>
    <xf numFmtId="165" fontId="4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3" fontId="4" fillId="2" borderId="1" xfId="1" applyFont="1" applyFill="1" applyBorder="1" applyAlignment="1" applyProtection="1">
      <alignment vertical="center"/>
    </xf>
    <xf numFmtId="0" fontId="3" fillId="0" borderId="0" xfId="0" applyFont="1" applyBorder="1" applyAlignment="1">
      <alignment horizontal="left" vertical="center"/>
    </xf>
    <xf numFmtId="43" fontId="3" fillId="0" borderId="0" xfId="1" applyFont="1" applyFill="1" applyBorder="1" applyAlignment="1" applyProtection="1">
      <alignment vertical="center"/>
    </xf>
    <xf numFmtId="10" fontId="4" fillId="0" borderId="1" xfId="0" applyNumberFormat="1" applyFont="1" applyBorder="1" applyAlignment="1">
      <alignment horizontal="center" vertical="center"/>
    </xf>
    <xf numFmtId="10" fontId="4" fillId="0" borderId="1" xfId="2" applyNumberFormat="1" applyFont="1" applyBorder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10" fontId="4" fillId="0" borderId="0" xfId="0" applyNumberFormat="1" applyFont="1" applyBorder="1" applyAlignment="1">
      <alignment horizontal="center" vertical="center"/>
    </xf>
    <xf numFmtId="10" fontId="3" fillId="0" borderId="0" xfId="0" applyNumberFormat="1" applyFont="1" applyBorder="1" applyAlignment="1">
      <alignment horizontal="center" vertical="center"/>
    </xf>
    <xf numFmtId="44" fontId="0" fillId="0" borderId="0" xfId="0" applyNumberForma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4" fillId="0" borderId="0" xfId="3" applyFont="1" applyAlignment="1" applyProtection="1">
      <alignment horizontal="left" vertical="center"/>
      <protection locked="0"/>
    </xf>
    <xf numFmtId="10" fontId="4" fillId="0" borderId="0" xfId="3" applyNumberFormat="1" applyFont="1" applyAlignment="1" applyProtection="1">
      <alignment horizontal="center" vertical="center"/>
      <protection locked="0"/>
    </xf>
    <xf numFmtId="10" fontId="3" fillId="3" borderId="5" xfId="3" applyNumberFormat="1" applyFont="1" applyFill="1" applyBorder="1" applyAlignment="1" applyProtection="1">
      <alignment horizontal="center" vertical="center" wrapText="1"/>
    </xf>
    <xf numFmtId="44" fontId="3" fillId="3" borderId="5" xfId="4" applyFont="1" applyFill="1" applyBorder="1" applyAlignment="1" applyProtection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10" fontId="8" fillId="0" borderId="5" xfId="2" applyNumberFormat="1" applyFont="1" applyBorder="1" applyAlignment="1">
      <alignment horizontal="center" vertical="center"/>
    </xf>
    <xf numFmtId="43" fontId="8" fillId="0" borderId="5" xfId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10" fontId="3" fillId="0" borderId="5" xfId="1" applyNumberFormat="1" applyFont="1" applyFill="1" applyBorder="1" applyAlignment="1" applyProtection="1">
      <alignment horizontal="center" vertical="center"/>
    </xf>
    <xf numFmtId="0" fontId="4" fillId="0" borderId="5" xfId="0" applyFont="1" applyBorder="1" applyAlignment="1">
      <alignment horizontal="center" vertical="center"/>
    </xf>
    <xf numFmtId="43" fontId="8" fillId="4" borderId="5" xfId="1" applyFont="1" applyFill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0" fontId="7" fillId="0" borderId="0" xfId="0" applyFont="1"/>
    <xf numFmtId="0" fontId="3" fillId="3" borderId="5" xfId="3" applyFont="1" applyFill="1" applyBorder="1" applyAlignment="1" applyProtection="1">
      <alignment horizontal="center" vertical="center"/>
      <protection locked="0"/>
    </xf>
    <xf numFmtId="0" fontId="4" fillId="4" borderId="5" xfId="3" applyFont="1" applyFill="1" applyBorder="1" applyAlignment="1" applyProtection="1">
      <alignment horizontal="center" vertical="center" wrapText="1"/>
    </xf>
    <xf numFmtId="0" fontId="4" fillId="0" borderId="5" xfId="3" applyFont="1" applyFill="1" applyBorder="1" applyAlignment="1" applyProtection="1">
      <alignment horizontal="center" vertical="center"/>
    </xf>
    <xf numFmtId="10" fontId="8" fillId="3" borderId="5" xfId="1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10" fontId="4" fillId="6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4" fontId="3" fillId="6" borderId="1" xfId="4" applyFont="1" applyFill="1" applyBorder="1" applyAlignment="1" applyProtection="1">
      <alignment horizontal="right" vertical="center" wrapText="1"/>
    </xf>
    <xf numFmtId="0" fontId="3" fillId="7" borderId="1" xfId="0" applyFont="1" applyFill="1" applyBorder="1" applyAlignment="1">
      <alignment horizontal="center" vertical="center" wrapText="1"/>
    </xf>
    <xf numFmtId="10" fontId="3" fillId="6" borderId="14" xfId="0" applyNumberFormat="1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10" fontId="4" fillId="0" borderId="1" xfId="2" applyNumberFormat="1" applyFont="1" applyBorder="1" applyAlignment="1">
      <alignment horizontal="center" vertical="center" wrapText="1"/>
    </xf>
    <xf numFmtId="44" fontId="3" fillId="6" borderId="10" xfId="4" applyFont="1" applyFill="1" applyBorder="1" applyAlignment="1" applyProtection="1">
      <alignment horizontal="right" vertical="center" wrapText="1"/>
    </xf>
    <xf numFmtId="165" fontId="4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10" fontId="4" fillId="0" borderId="5" xfId="2" applyNumberFormat="1" applyFont="1" applyBorder="1" applyAlignment="1">
      <alignment horizontal="center" vertical="center"/>
    </xf>
    <xf numFmtId="10" fontId="7" fillId="0" borderId="5" xfId="2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9" fillId="0" borderId="1" xfId="0" applyNumberFormat="1" applyFont="1" applyBorder="1" applyAlignment="1">
      <alignment vertical="center"/>
    </xf>
    <xf numFmtId="44" fontId="10" fillId="6" borderId="1" xfId="4" applyFont="1" applyFill="1" applyBorder="1" applyAlignment="1" applyProtection="1">
      <alignment horizontal="right" vertical="center" wrapText="1"/>
    </xf>
    <xf numFmtId="10" fontId="3" fillId="5" borderId="5" xfId="0" applyNumberFormat="1" applyFont="1" applyFill="1" applyBorder="1" applyAlignment="1">
      <alignment horizontal="center" vertical="center"/>
    </xf>
    <xf numFmtId="43" fontId="7" fillId="0" borderId="5" xfId="1" applyFont="1" applyBorder="1" applyAlignment="1">
      <alignment horizontal="center" vertical="center"/>
    </xf>
    <xf numFmtId="10" fontId="3" fillId="4" borderId="5" xfId="1" applyNumberFormat="1" applyFont="1" applyFill="1" applyBorder="1" applyAlignment="1" applyProtection="1">
      <alignment horizontal="center" vertical="center"/>
    </xf>
    <xf numFmtId="44" fontId="7" fillId="0" borderId="12" xfId="4" applyFont="1" applyBorder="1" applyAlignment="1">
      <alignment horizontal="center" vertical="center"/>
    </xf>
    <xf numFmtId="44" fontId="7" fillId="0" borderId="5" xfId="4" applyFont="1" applyBorder="1" applyAlignment="1">
      <alignment vertical="center"/>
    </xf>
    <xf numFmtId="1" fontId="7" fillId="0" borderId="13" xfId="0" applyNumberFormat="1" applyFont="1" applyBorder="1" applyAlignment="1">
      <alignment horizontal="center" vertical="center"/>
    </xf>
    <xf numFmtId="44" fontId="8" fillId="3" borderId="5" xfId="4" applyFont="1" applyFill="1" applyBorder="1" applyAlignment="1">
      <alignment vertical="center"/>
    </xf>
    <xf numFmtId="10" fontId="3" fillId="3" borderId="14" xfId="0" applyNumberFormat="1" applyFont="1" applyFill="1" applyBorder="1" applyAlignment="1">
      <alignment horizontal="center" vertical="center"/>
    </xf>
    <xf numFmtId="0" fontId="7" fillId="0" borderId="14" xfId="0" applyFont="1" applyBorder="1"/>
    <xf numFmtId="165" fontId="4" fillId="0" borderId="14" xfId="0" applyNumberFormat="1" applyFont="1" applyBorder="1" applyAlignment="1">
      <alignment vertical="center"/>
    </xf>
    <xf numFmtId="165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7" fillId="0" borderId="5" xfId="0" applyFont="1" applyBorder="1"/>
    <xf numFmtId="43" fontId="4" fillId="2" borderId="5" xfId="1" applyFont="1" applyFill="1" applyBorder="1" applyAlignment="1" applyProtection="1">
      <alignment vertical="center"/>
    </xf>
    <xf numFmtId="43" fontId="9" fillId="0" borderId="5" xfId="1" applyFont="1" applyFill="1" applyBorder="1" applyAlignment="1" applyProtection="1">
      <alignment vertical="center"/>
    </xf>
    <xf numFmtId="44" fontId="3" fillId="6" borderId="5" xfId="4" applyFont="1" applyFill="1" applyBorder="1" applyAlignment="1" applyProtection="1">
      <alignment horizontal="right" vertical="center" wrapText="1"/>
    </xf>
    <xf numFmtId="0" fontId="8" fillId="3" borderId="1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4" fontId="3" fillId="0" borderId="0" xfId="4" applyFont="1" applyFill="1" applyBorder="1" applyAlignment="1" applyProtection="1">
      <alignment horizontal="right" vertical="center" wrapText="1"/>
    </xf>
    <xf numFmtId="0" fontId="3" fillId="0" borderId="22" xfId="0" applyFont="1" applyFill="1" applyBorder="1" applyAlignment="1">
      <alignment horizontal="center" vertical="center" wrapText="1"/>
    </xf>
    <xf numFmtId="10" fontId="3" fillId="0" borderId="22" xfId="0" applyNumberFormat="1" applyFont="1" applyFill="1" applyBorder="1" applyAlignment="1">
      <alignment horizontal="center" vertical="center" wrapText="1"/>
    </xf>
    <xf numFmtId="44" fontId="3" fillId="0" borderId="22" xfId="4" applyFont="1" applyFill="1" applyBorder="1" applyAlignment="1" applyProtection="1">
      <alignment horizontal="right" vertical="center" wrapText="1"/>
    </xf>
    <xf numFmtId="0" fontId="3" fillId="0" borderId="0" xfId="3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0" fontId="4" fillId="0" borderId="0" xfId="0" applyNumberFormat="1" applyFont="1" applyFill="1" applyBorder="1" applyAlignment="1">
      <alignment horizontal="center" vertical="center"/>
    </xf>
    <xf numFmtId="44" fontId="3" fillId="0" borderId="5" xfId="4" applyFont="1" applyFill="1" applyBorder="1" applyAlignment="1" applyProtection="1">
      <alignment horizontal="left" vertical="center" wrapText="1"/>
    </xf>
    <xf numFmtId="43" fontId="3" fillId="0" borderId="0" xfId="1" applyFont="1" applyFill="1" applyBorder="1" applyAlignment="1" applyProtection="1">
      <alignment horizontal="center" vertical="center"/>
    </xf>
    <xf numFmtId="44" fontId="8" fillId="0" borderId="0" xfId="4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167" fontId="18" fillId="0" borderId="0" xfId="0" applyNumberFormat="1" applyFont="1" applyBorder="1" applyAlignment="1">
      <alignment horizontal="left" vertical="center" wrapText="1"/>
    </xf>
    <xf numFmtId="168" fontId="18" fillId="0" borderId="0" xfId="6" applyFont="1" applyBorder="1" applyAlignment="1">
      <alignment horizontal="left" vertical="center" wrapText="1"/>
    </xf>
    <xf numFmtId="0" fontId="16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4" fontId="4" fillId="0" borderId="0" xfId="0" applyNumberFormat="1" applyFont="1" applyBorder="1" applyAlignment="1">
      <alignment horizontal="center" vertical="center" wrapText="1"/>
    </xf>
    <xf numFmtId="169" fontId="4" fillId="0" borderId="5" xfId="0" applyNumberFormat="1" applyFont="1" applyBorder="1" applyAlignment="1">
      <alignment horizontal="center" vertical="center" wrapText="1"/>
    </xf>
    <xf numFmtId="169" fontId="7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4" fontId="7" fillId="0" borderId="5" xfId="4" applyFont="1" applyBorder="1" applyAlignment="1">
      <alignment horizontal="center" vertical="center"/>
    </xf>
    <xf numFmtId="44" fontId="8" fillId="0" borderId="5" xfId="4" applyFont="1" applyBorder="1" applyAlignment="1">
      <alignment horizontal="center" vertical="center"/>
    </xf>
    <xf numFmtId="44" fontId="8" fillId="3" borderId="5" xfId="4" applyFont="1" applyFill="1" applyBorder="1" applyAlignment="1">
      <alignment horizontal="center" vertical="center"/>
    </xf>
    <xf numFmtId="10" fontId="17" fillId="3" borderId="5" xfId="0" applyNumberFormat="1" applyFont="1" applyFill="1" applyBorder="1" applyAlignment="1">
      <alignment horizontal="center" vertical="center" wrapText="1"/>
    </xf>
    <xf numFmtId="44" fontId="16" fillId="0" borderId="5" xfId="4" applyFont="1" applyFill="1" applyBorder="1" applyAlignment="1" applyProtection="1">
      <alignment horizontal="center" vertical="center"/>
    </xf>
    <xf numFmtId="10" fontId="3" fillId="0" borderId="1" xfId="2" applyNumberFormat="1" applyFont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3" fillId="5" borderId="5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3" fillId="3" borderId="5" xfId="3" applyFont="1" applyFill="1" applyBorder="1" applyAlignment="1" applyProtection="1">
      <alignment horizontal="center" vertical="center"/>
    </xf>
    <xf numFmtId="0" fontId="3" fillId="7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0" fontId="3" fillId="4" borderId="5" xfId="0" applyNumberFormat="1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3" fillId="5" borderId="5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3" fillId="3" borderId="5" xfId="3" applyFont="1" applyFill="1" applyBorder="1" applyAlignment="1" applyProtection="1">
      <alignment horizontal="center" vertical="center"/>
    </xf>
    <xf numFmtId="0" fontId="3" fillId="7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5" fillId="8" borderId="5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0" fontId="17" fillId="3" borderId="5" xfId="1" applyNumberFormat="1" applyFont="1" applyFill="1" applyBorder="1" applyAlignment="1">
      <alignment horizontal="center" vertical="center" wrapText="1"/>
    </xf>
    <xf numFmtId="44" fontId="16" fillId="0" borderId="5" xfId="4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44" fontId="18" fillId="0" borderId="0" xfId="0" applyNumberFormat="1" applyFont="1" applyFill="1" applyBorder="1" applyAlignment="1">
      <alignment horizontal="left" vertical="center" wrapText="1"/>
    </xf>
    <xf numFmtId="4" fontId="25" fillId="8" borderId="5" xfId="0" applyNumberFormat="1" applyFont="1" applyFill="1" applyBorder="1" applyAlignment="1">
      <alignment horizontal="right"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left" vertical="center"/>
    </xf>
    <xf numFmtId="44" fontId="17" fillId="0" borderId="5" xfId="4" applyFont="1" applyBorder="1" applyAlignment="1">
      <alignment horizontal="center" vertical="center"/>
    </xf>
    <xf numFmtId="44" fontId="16" fillId="0" borderId="5" xfId="4" applyFont="1" applyBorder="1" applyAlignment="1">
      <alignment horizontal="center" vertical="center"/>
    </xf>
    <xf numFmtId="44" fontId="17" fillId="3" borderId="5" xfId="4" applyFont="1" applyFill="1" applyBorder="1" applyAlignment="1">
      <alignment horizontal="center" vertical="center"/>
    </xf>
    <xf numFmtId="44" fontId="16" fillId="0" borderId="5" xfId="0" applyNumberFormat="1" applyFont="1" applyBorder="1"/>
    <xf numFmtId="0" fontId="23" fillId="0" borderId="0" xfId="0" applyFont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3" fillId="3" borderId="5" xfId="3" applyFont="1" applyFill="1" applyBorder="1" applyAlignment="1" applyProtection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3" fillId="5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wrapText="1"/>
    </xf>
    <xf numFmtId="44" fontId="19" fillId="0" borderId="5" xfId="4" applyFont="1" applyFill="1" applyBorder="1" applyAlignment="1" applyProtection="1">
      <alignment vertical="center"/>
    </xf>
    <xf numFmtId="0" fontId="18" fillId="0" borderId="0" xfId="0" applyFont="1" applyFill="1" applyBorder="1" applyAlignment="1">
      <alignment horizontal="right" vertical="center" wrapText="1" indent="2"/>
    </xf>
    <xf numFmtId="44" fontId="18" fillId="0" borderId="0" xfId="4" applyFont="1" applyFill="1" applyBorder="1" applyAlignment="1" applyProtection="1">
      <alignment vertical="center"/>
    </xf>
    <xf numFmtId="44" fontId="18" fillId="0" borderId="0" xfId="4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1" fillId="0" borderId="0" xfId="0" applyFont="1"/>
    <xf numFmtId="0" fontId="28" fillId="0" borderId="0" xfId="0" applyFont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44" fontId="31" fillId="0" borderId="5" xfId="0" applyNumberFormat="1" applyFont="1" applyBorder="1" applyAlignment="1">
      <alignment horizontal="center" vertical="center"/>
    </xf>
    <xf numFmtId="170" fontId="31" fillId="0" borderId="5" xfId="0" applyNumberFormat="1" applyFont="1" applyBorder="1" applyAlignment="1">
      <alignment horizontal="center" vertical="center"/>
    </xf>
    <xf numFmtId="170" fontId="29" fillId="3" borderId="5" xfId="0" applyNumberFormat="1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 wrapText="1"/>
    </xf>
    <xf numFmtId="44" fontId="18" fillId="3" borderId="5" xfId="4" applyFont="1" applyFill="1" applyBorder="1" applyAlignment="1" applyProtection="1">
      <alignment vertical="center"/>
    </xf>
    <xf numFmtId="44" fontId="18" fillId="3" borderId="5" xfId="4" applyFont="1" applyFill="1" applyBorder="1" applyAlignment="1" applyProtection="1">
      <alignment horizontal="center" vertical="center"/>
    </xf>
    <xf numFmtId="0" fontId="17" fillId="3" borderId="5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24" fillId="9" borderId="25" xfId="0" applyFont="1" applyFill="1" applyBorder="1" applyAlignment="1">
      <alignment horizontal="center" vertical="center" wrapText="1"/>
    </xf>
    <xf numFmtId="0" fontId="29" fillId="9" borderId="12" xfId="0" applyFont="1" applyFill="1" applyBorder="1" applyAlignment="1">
      <alignment horizontal="center" vertical="center" wrapText="1"/>
    </xf>
    <xf numFmtId="10" fontId="29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44" fontId="8" fillId="0" borderId="5" xfId="4" applyFont="1" applyFill="1" applyBorder="1" applyAlignment="1">
      <alignment horizontal="center" vertical="center"/>
    </xf>
    <xf numFmtId="44" fontId="18" fillId="0" borderId="5" xfId="0" applyNumberFormat="1" applyFont="1" applyFill="1" applyBorder="1" applyAlignment="1">
      <alignment horizontal="center" vertical="center" wrapText="1"/>
    </xf>
    <xf numFmtId="0" fontId="32" fillId="0" borderId="5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0" fontId="0" fillId="0" borderId="0" xfId="0" applyNumberFormat="1"/>
    <xf numFmtId="8" fontId="0" fillId="0" borderId="0" xfId="0" applyNumberFormat="1"/>
    <xf numFmtId="44" fontId="18" fillId="10" borderId="5" xfId="0" applyNumberFormat="1" applyFont="1" applyFill="1" applyBorder="1" applyAlignment="1">
      <alignment horizontal="left" vertical="center" wrapText="1"/>
    </xf>
    <xf numFmtId="43" fontId="4" fillId="0" borderId="5" xfId="1" applyFont="1" applyFill="1" applyBorder="1" applyAlignment="1" applyProtection="1">
      <alignment vertical="center"/>
    </xf>
    <xf numFmtId="0" fontId="4" fillId="0" borderId="5" xfId="3" applyFont="1" applyFill="1" applyBorder="1" applyAlignment="1" applyProtection="1">
      <alignment horizontal="center" vertical="center" wrapText="1"/>
    </xf>
    <xf numFmtId="44" fontId="4" fillId="0" borderId="5" xfId="4" applyFont="1" applyFill="1" applyBorder="1" applyAlignment="1" applyProtection="1">
      <alignment vertical="center"/>
    </xf>
    <xf numFmtId="0" fontId="0" fillId="0" borderId="0" xfId="0" quotePrefix="1"/>
    <xf numFmtId="0" fontId="8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44" fontId="17" fillId="0" borderId="5" xfId="4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44" fontId="16" fillId="0" borderId="6" xfId="4" applyFont="1" applyBorder="1" applyAlignment="1">
      <alignment horizontal="center" vertical="center" wrapText="1"/>
    </xf>
    <xf numFmtId="44" fontId="16" fillId="0" borderId="11" xfId="4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8" fillId="3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168" fontId="17" fillId="3" borderId="5" xfId="6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0" fillId="0" borderId="5" xfId="0" applyBorder="1" applyAlignment="1"/>
    <xf numFmtId="0" fontId="7" fillId="0" borderId="16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0" fillId="3" borderId="5" xfId="0" applyFill="1" applyBorder="1" applyAlignment="1"/>
    <xf numFmtId="0" fontId="14" fillId="0" borderId="0" xfId="0" applyFont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43" fontId="3" fillId="3" borderId="5" xfId="1" applyFont="1" applyFill="1" applyBorder="1" applyAlignment="1" applyProtection="1">
      <alignment horizontal="center" vertical="center"/>
    </xf>
    <xf numFmtId="0" fontId="3" fillId="3" borderId="6" xfId="3" applyFont="1" applyFill="1" applyBorder="1" applyAlignment="1" applyProtection="1">
      <alignment horizontal="center" vertical="center"/>
    </xf>
    <xf numFmtId="0" fontId="3" fillId="3" borderId="3" xfId="3" applyFont="1" applyFill="1" applyBorder="1" applyAlignment="1" applyProtection="1">
      <alignment horizontal="center" vertical="center"/>
    </xf>
    <xf numFmtId="0" fontId="0" fillId="3" borderId="11" xfId="0" applyFill="1" applyBorder="1" applyAlignment="1"/>
    <xf numFmtId="0" fontId="8" fillId="0" borderId="0" xfId="0" applyFont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3" borderId="5" xfId="3" applyFont="1" applyFill="1" applyBorder="1" applyAlignment="1" applyProtection="1">
      <alignment horizontal="center" vertical="center" wrapText="1"/>
    </xf>
    <xf numFmtId="0" fontId="4" fillId="0" borderId="5" xfId="3" applyFont="1" applyFill="1" applyBorder="1" applyAlignment="1" applyProtection="1">
      <alignment horizontal="left" vertical="center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3" fillId="3" borderId="5" xfId="3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3" fillId="3" borderId="11" xfId="3" applyFont="1" applyFill="1" applyBorder="1" applyAlignment="1" applyProtection="1">
      <alignment horizontal="center" vertical="center"/>
    </xf>
    <xf numFmtId="0" fontId="4" fillId="4" borderId="5" xfId="3" applyFont="1" applyFill="1" applyBorder="1" applyAlignment="1" applyProtection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3" borderId="4" xfId="3" applyFont="1" applyFill="1" applyBorder="1" applyAlignment="1" applyProtection="1">
      <alignment horizontal="center" vertical="center"/>
    </xf>
    <xf numFmtId="0" fontId="3" fillId="3" borderId="17" xfId="3" applyFont="1" applyFill="1" applyBorder="1" applyAlignment="1" applyProtection="1">
      <alignment horizontal="center" vertical="center"/>
    </xf>
    <xf numFmtId="0" fontId="3" fillId="7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4" fontId="4" fillId="0" borderId="1" xfId="4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right" vertical="center" wrapText="1" indent="2"/>
    </xf>
    <xf numFmtId="0" fontId="18" fillId="3" borderId="5" xfId="0" applyFont="1" applyFill="1" applyBorder="1" applyAlignment="1">
      <alignment horizontal="right" vertical="center" wrapText="1" indent="2"/>
    </xf>
    <xf numFmtId="0" fontId="30" fillId="0" borderId="0" xfId="0" applyFont="1" applyAlignment="1">
      <alignment horizontal="center" vertical="center"/>
    </xf>
    <xf numFmtId="0" fontId="29" fillId="9" borderId="5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justify" wrapText="1"/>
    </xf>
    <xf numFmtId="0" fontId="29" fillId="3" borderId="6" xfId="0" applyFont="1" applyFill="1" applyBorder="1" applyAlignment="1">
      <alignment horizontal="center" vertical="center"/>
    </xf>
    <xf numFmtId="0" fontId="29" fillId="3" borderId="3" xfId="0" applyFont="1" applyFill="1" applyBorder="1" applyAlignment="1">
      <alignment horizontal="center" vertical="center"/>
    </xf>
    <xf numFmtId="0" fontId="29" fillId="3" borderId="11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4" fontId="25" fillId="8" borderId="5" xfId="0" applyNumberFormat="1" applyFont="1" applyFill="1" applyBorder="1" applyAlignment="1">
      <alignment horizontal="center" vertical="center"/>
    </xf>
    <xf numFmtId="0" fontId="25" fillId="8" borderId="5" xfId="0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5" fillId="0" borderId="0" xfId="0" applyFont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8" fontId="4" fillId="0" borderId="1" xfId="4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justify" vertical="center" wrapText="1"/>
    </xf>
    <xf numFmtId="0" fontId="11" fillId="0" borderId="0" xfId="0" applyFont="1" applyBorder="1" applyAlignment="1">
      <alignment horizontal="justify" vertical="center" wrapText="1"/>
    </xf>
    <xf numFmtId="44" fontId="16" fillId="0" borderId="6" xfId="4" applyFont="1" applyFill="1" applyBorder="1" applyAlignment="1">
      <alignment horizontal="center" vertical="center" wrapText="1"/>
    </xf>
    <xf numFmtId="44" fontId="16" fillId="0" borderId="11" xfId="4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27" fillId="10" borderId="0" xfId="0" applyFont="1" applyFill="1" applyAlignment="1">
      <alignment horizontal="justify" wrapText="1"/>
    </xf>
    <xf numFmtId="0" fontId="30" fillId="0" borderId="0" xfId="0" applyFont="1" applyAlignment="1">
      <alignment horizontal="left" vertical="center"/>
    </xf>
    <xf numFmtId="0" fontId="29" fillId="3" borderId="5" xfId="0" applyFont="1" applyFill="1" applyBorder="1" applyAlignment="1">
      <alignment horizontal="center" vertical="center"/>
    </xf>
  </cellXfs>
  <cellStyles count="9">
    <cellStyle name="Moeda" xfId="4" builtinId="4"/>
    <cellStyle name="Moeda 4" xfId="5"/>
    <cellStyle name="Normal" xfId="0" builtinId="0"/>
    <cellStyle name="Normal 2" xfId="8"/>
    <cellStyle name="Normal 2 2" xfId="3"/>
    <cellStyle name="Porcentagem" xfId="2" builtinId="5"/>
    <cellStyle name="Porcentagem 2" xfId="7"/>
    <cellStyle name="Vírgula" xfId="1" builtinId="3"/>
    <cellStyle name="Vírgula 2" xfId="6"/>
  </cellStyles>
  <dxfs count="0"/>
  <tableStyles count="0" defaultTableStyle="TableStyleMedium9" defaultPivotStyle="PivotStyleLight16"/>
  <colors>
    <mruColors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0"/>
  <sheetViews>
    <sheetView topLeftCell="A37" workbookViewId="0">
      <selection activeCell="B60" sqref="B60:F60"/>
    </sheetView>
  </sheetViews>
  <sheetFormatPr defaultRowHeight="15.75" x14ac:dyDescent="0.25"/>
  <cols>
    <col min="1" max="1" width="9.140625" style="32"/>
    <col min="2" max="2" width="20.7109375" style="32" customWidth="1"/>
    <col min="3" max="3" width="22.7109375" style="32" customWidth="1"/>
    <col min="4" max="4" width="17.7109375" style="32" customWidth="1"/>
    <col min="5" max="7" width="22.7109375" style="32" customWidth="1"/>
  </cols>
  <sheetData>
    <row r="1" spans="1:7" ht="11.25" customHeight="1" x14ac:dyDescent="0.25">
      <c r="A1" s="158"/>
      <c r="B1" s="158"/>
      <c r="C1" s="158"/>
      <c r="D1" s="158"/>
      <c r="E1" s="158"/>
      <c r="F1" s="158"/>
      <c r="G1" s="158"/>
    </row>
    <row r="2" spans="1:7" ht="18.75" x14ac:dyDescent="0.25">
      <c r="A2" s="305" t="s">
        <v>138</v>
      </c>
      <c r="B2" s="305"/>
      <c r="C2" s="305"/>
      <c r="D2" s="305"/>
      <c r="E2" s="305"/>
      <c r="F2" s="305"/>
      <c r="G2" s="305"/>
    </row>
    <row r="3" spans="1:7" ht="9" customHeight="1" x14ac:dyDescent="0.25">
      <c r="A3" s="306"/>
      <c r="B3" s="306"/>
      <c r="C3" s="306"/>
      <c r="D3" s="306"/>
      <c r="E3" s="306"/>
      <c r="F3" s="306"/>
      <c r="G3" s="306"/>
    </row>
    <row r="4" spans="1:7" ht="10.5" customHeight="1" x14ac:dyDescent="0.25">
      <c r="A4" s="159"/>
      <c r="B4" s="159"/>
      <c r="C4" s="159"/>
      <c r="D4" s="159"/>
      <c r="E4" s="159"/>
      <c r="F4" s="159"/>
      <c r="G4" s="159"/>
    </row>
    <row r="5" spans="1:7" x14ac:dyDescent="0.25">
      <c r="A5" s="307" t="s">
        <v>0</v>
      </c>
      <c r="B5" s="307"/>
      <c r="C5" s="307"/>
      <c r="D5" s="307"/>
      <c r="E5" s="307"/>
      <c r="F5" s="307"/>
      <c r="G5" s="307"/>
    </row>
    <row r="6" spans="1:7" ht="10.5" customHeight="1" x14ac:dyDescent="0.25">
      <c r="A6" s="162"/>
      <c r="B6" s="162"/>
      <c r="C6" s="1"/>
      <c r="D6" s="1"/>
      <c r="E6" s="1"/>
      <c r="F6" s="12"/>
      <c r="G6" s="1"/>
    </row>
    <row r="7" spans="1:7" ht="24.95" customHeight="1" x14ac:dyDescent="0.25">
      <c r="A7" s="163" t="s">
        <v>1</v>
      </c>
      <c r="B7" s="298" t="s">
        <v>2</v>
      </c>
      <c r="C7" s="299"/>
      <c r="D7" s="299"/>
      <c r="E7" s="301"/>
      <c r="F7" s="302" t="s">
        <v>227</v>
      </c>
      <c r="G7" s="302"/>
    </row>
    <row r="8" spans="1:7" ht="24.95" customHeight="1" x14ac:dyDescent="0.25">
      <c r="A8" s="163" t="s">
        <v>3</v>
      </c>
      <c r="B8" s="298" t="s">
        <v>4</v>
      </c>
      <c r="C8" s="299"/>
      <c r="D8" s="299"/>
      <c r="E8" s="301"/>
      <c r="F8" s="302" t="s">
        <v>56</v>
      </c>
      <c r="G8" s="302"/>
    </row>
    <row r="9" spans="1:7" ht="24.95" customHeight="1" x14ac:dyDescent="0.25">
      <c r="A9" s="163" t="s">
        <v>5</v>
      </c>
      <c r="B9" s="298" t="s">
        <v>6</v>
      </c>
      <c r="C9" s="299"/>
      <c r="D9" s="299"/>
      <c r="E9" s="301"/>
      <c r="F9" s="319"/>
      <c r="G9" s="319"/>
    </row>
    <row r="10" spans="1:7" ht="24.95" customHeight="1" x14ac:dyDescent="0.25">
      <c r="A10" s="163" t="s">
        <v>7</v>
      </c>
      <c r="B10" s="298" t="s">
        <v>8</v>
      </c>
      <c r="C10" s="299"/>
      <c r="D10" s="299"/>
      <c r="E10" s="301"/>
      <c r="F10" s="320">
        <v>12</v>
      </c>
      <c r="G10" s="320"/>
    </row>
    <row r="11" spans="1:7" ht="15.75" customHeight="1" x14ac:dyDescent="0.25">
      <c r="A11" s="92"/>
      <c r="B11" s="93"/>
      <c r="C11" s="93"/>
      <c r="D11" s="93"/>
      <c r="E11" s="93"/>
      <c r="F11" s="94"/>
      <c r="G11" s="94"/>
    </row>
    <row r="12" spans="1:7" x14ac:dyDescent="0.25">
      <c r="A12" s="307" t="s">
        <v>57</v>
      </c>
      <c r="B12" s="311"/>
      <c r="C12" s="307"/>
      <c r="D12" s="307"/>
      <c r="E12" s="307"/>
      <c r="F12" s="307"/>
      <c r="G12" s="307"/>
    </row>
    <row r="13" spans="1:7" x14ac:dyDescent="0.25">
      <c r="A13" s="51"/>
      <c r="B13" s="51"/>
      <c r="C13" s="51"/>
      <c r="D13" s="51"/>
      <c r="E13" s="51"/>
      <c r="F13" s="51"/>
      <c r="G13" s="51"/>
    </row>
    <row r="14" spans="1:7" ht="57" customHeight="1" x14ac:dyDescent="0.25">
      <c r="A14" s="312" t="s">
        <v>9</v>
      </c>
      <c r="B14" s="313"/>
      <c r="C14" s="313"/>
      <c r="D14" s="313"/>
      <c r="E14" s="314"/>
      <c r="F14" s="38" t="s">
        <v>10</v>
      </c>
      <c r="G14" s="37" t="s">
        <v>59</v>
      </c>
    </row>
    <row r="15" spans="1:7" ht="24.95" customHeight="1" x14ac:dyDescent="0.25">
      <c r="A15" s="163">
        <v>1</v>
      </c>
      <c r="B15" s="315" t="s">
        <v>160</v>
      </c>
      <c r="C15" s="316"/>
      <c r="D15" s="316"/>
      <c r="E15" s="317"/>
      <c r="F15" s="10" t="s">
        <v>108</v>
      </c>
      <c r="G15" s="164">
        <v>6</v>
      </c>
    </row>
    <row r="16" spans="1:7" x14ac:dyDescent="0.25">
      <c r="A16" s="162"/>
      <c r="B16" s="162"/>
      <c r="C16" s="1"/>
      <c r="D16" s="1"/>
      <c r="E16" s="1"/>
      <c r="F16" s="12"/>
      <c r="G16" s="1"/>
    </row>
    <row r="17" spans="1:7" x14ac:dyDescent="0.25">
      <c r="A17" s="272" t="s">
        <v>117</v>
      </c>
      <c r="B17" s="272"/>
      <c r="C17" s="272"/>
      <c r="D17" s="272"/>
      <c r="E17" s="272"/>
      <c r="F17" s="318"/>
      <c r="G17" s="272"/>
    </row>
    <row r="18" spans="1:7" x14ac:dyDescent="0.25">
      <c r="A18" s="161"/>
      <c r="B18" s="161"/>
      <c r="C18" s="1"/>
      <c r="D18" s="1"/>
      <c r="E18" s="1"/>
      <c r="F18" s="12"/>
      <c r="G18" s="1"/>
    </row>
    <row r="19" spans="1:7" ht="24.95" customHeight="1" x14ac:dyDescent="0.25">
      <c r="A19" s="303" t="s">
        <v>11</v>
      </c>
      <c r="B19" s="303"/>
      <c r="C19" s="303"/>
      <c r="D19" s="303"/>
      <c r="E19" s="303"/>
      <c r="F19" s="303"/>
      <c r="G19" s="303"/>
    </row>
    <row r="20" spans="1:7" ht="24.95" customHeight="1" x14ac:dyDescent="0.25">
      <c r="A20" s="163">
        <v>1</v>
      </c>
      <c r="B20" s="298" t="s">
        <v>12</v>
      </c>
      <c r="C20" s="299"/>
      <c r="D20" s="299"/>
      <c r="E20" s="301"/>
      <c r="F20" s="304" t="s">
        <v>161</v>
      </c>
      <c r="G20" s="304"/>
    </row>
    <row r="21" spans="1:7" ht="24.95" customHeight="1" x14ac:dyDescent="0.25">
      <c r="A21" s="163">
        <v>2</v>
      </c>
      <c r="B21" s="298" t="s">
        <v>13</v>
      </c>
      <c r="C21" s="299"/>
      <c r="D21" s="299"/>
      <c r="E21" s="301"/>
      <c r="F21" s="308"/>
      <c r="G21" s="308"/>
    </row>
    <row r="22" spans="1:7" ht="24.95" customHeight="1" x14ac:dyDescent="0.25">
      <c r="A22" s="163">
        <v>3</v>
      </c>
      <c r="B22" s="298" t="s">
        <v>14</v>
      </c>
      <c r="C22" s="299"/>
      <c r="D22" s="299"/>
      <c r="E22" s="301"/>
      <c r="F22" s="309" t="s">
        <v>160</v>
      </c>
      <c r="G22" s="310"/>
    </row>
    <row r="23" spans="1:7" ht="24.95" customHeight="1" x14ac:dyDescent="0.25">
      <c r="A23" s="163">
        <v>4</v>
      </c>
      <c r="B23" s="298" t="s">
        <v>15</v>
      </c>
      <c r="C23" s="299"/>
      <c r="D23" s="299"/>
      <c r="E23" s="301"/>
      <c r="F23" s="302"/>
      <c r="G23" s="302"/>
    </row>
    <row r="24" spans="1:7" x14ac:dyDescent="0.25">
      <c r="A24" s="160"/>
      <c r="B24" s="160"/>
      <c r="C24" s="171"/>
      <c r="D24" s="2"/>
      <c r="E24" s="2"/>
      <c r="F24" s="13"/>
      <c r="G24" s="160"/>
    </row>
    <row r="25" spans="1:7" x14ac:dyDescent="0.25">
      <c r="A25" s="272" t="s">
        <v>76</v>
      </c>
      <c r="B25" s="272"/>
      <c r="C25" s="272"/>
      <c r="D25" s="272"/>
      <c r="E25" s="272"/>
      <c r="F25" s="272"/>
      <c r="G25" s="272"/>
    </row>
    <row r="26" spans="1:7" x14ac:dyDescent="0.25">
      <c r="A26" s="162"/>
      <c r="B26" s="162"/>
      <c r="C26" s="1"/>
      <c r="D26" s="1"/>
      <c r="E26" s="1"/>
      <c r="F26" s="12"/>
      <c r="G26" s="1"/>
    </row>
    <row r="27" spans="1:7" ht="24.95" customHeight="1" x14ac:dyDescent="0.25">
      <c r="A27" s="52">
        <v>1</v>
      </c>
      <c r="B27" s="294" t="s">
        <v>17</v>
      </c>
      <c r="C27" s="294"/>
      <c r="D27" s="294"/>
      <c r="E27" s="294"/>
      <c r="F27" s="294"/>
      <c r="G27" s="53" t="s">
        <v>18</v>
      </c>
    </row>
    <row r="28" spans="1:7" x14ac:dyDescent="0.25">
      <c r="A28" s="163" t="s">
        <v>1</v>
      </c>
      <c r="B28" s="295" t="s">
        <v>61</v>
      </c>
      <c r="C28" s="296"/>
      <c r="D28" s="296"/>
      <c r="E28" s="296"/>
      <c r="F28" s="297"/>
      <c r="G28" s="3"/>
    </row>
    <row r="29" spans="1:7" ht="15.75" customHeight="1" x14ac:dyDescent="0.25">
      <c r="A29" s="163" t="s">
        <v>3</v>
      </c>
      <c r="B29" s="298" t="s">
        <v>19</v>
      </c>
      <c r="C29" s="299"/>
      <c r="D29" s="299"/>
      <c r="E29" s="299"/>
      <c r="F29" s="300"/>
      <c r="G29" s="3"/>
    </row>
    <row r="30" spans="1:7" ht="15.75" customHeight="1" x14ac:dyDescent="0.25">
      <c r="A30" s="163" t="s">
        <v>5</v>
      </c>
      <c r="B30" s="298" t="s">
        <v>62</v>
      </c>
      <c r="C30" s="299"/>
      <c r="D30" s="299"/>
      <c r="E30" s="299"/>
      <c r="F30" s="300"/>
      <c r="G30" s="3"/>
    </row>
    <row r="31" spans="1:7" x14ac:dyDescent="0.25">
      <c r="A31" s="163" t="s">
        <v>7</v>
      </c>
      <c r="B31" s="298" t="s">
        <v>63</v>
      </c>
      <c r="C31" s="299"/>
      <c r="D31" s="299"/>
      <c r="E31" s="299"/>
      <c r="F31" s="300"/>
      <c r="G31" s="3"/>
    </row>
    <row r="32" spans="1:7" ht="15.75" customHeight="1" x14ac:dyDescent="0.25">
      <c r="A32" s="163" t="s">
        <v>20</v>
      </c>
      <c r="B32" s="298" t="s">
        <v>60</v>
      </c>
      <c r="C32" s="299"/>
      <c r="D32" s="299"/>
      <c r="E32" s="299"/>
      <c r="F32" s="300"/>
      <c r="G32" s="3"/>
    </row>
    <row r="33" spans="1:7" ht="15.75" customHeight="1" x14ac:dyDescent="0.25">
      <c r="A33" s="163" t="s">
        <v>21</v>
      </c>
      <c r="B33" s="298" t="s">
        <v>74</v>
      </c>
      <c r="C33" s="299"/>
      <c r="D33" s="299"/>
      <c r="E33" s="299"/>
      <c r="F33" s="300"/>
      <c r="G33" s="3"/>
    </row>
    <row r="34" spans="1:7" ht="15.75" customHeight="1" x14ac:dyDescent="0.25">
      <c r="A34" s="163" t="s">
        <v>22</v>
      </c>
      <c r="B34" s="298" t="s">
        <v>24</v>
      </c>
      <c r="C34" s="299"/>
      <c r="D34" s="299"/>
      <c r="E34" s="299"/>
      <c r="F34" s="300"/>
      <c r="G34" s="3"/>
    </row>
    <row r="35" spans="1:7" x14ac:dyDescent="0.25">
      <c r="A35" s="291" t="s">
        <v>55</v>
      </c>
      <c r="B35" s="292"/>
      <c r="C35" s="292"/>
      <c r="D35" s="292"/>
      <c r="E35" s="292"/>
      <c r="F35" s="293"/>
      <c r="G35" s="40"/>
    </row>
    <row r="36" spans="1:7" x14ac:dyDescent="0.25">
      <c r="A36" s="75"/>
      <c r="B36" s="75"/>
      <c r="C36" s="75"/>
      <c r="D36" s="75"/>
      <c r="E36" s="75"/>
      <c r="F36" s="75"/>
      <c r="G36" s="76"/>
    </row>
    <row r="37" spans="1:7" ht="15" x14ac:dyDescent="0.25">
      <c r="A37" s="224" t="s">
        <v>140</v>
      </c>
      <c r="B37" s="225"/>
      <c r="C37" s="225"/>
      <c r="D37" s="225"/>
      <c r="E37" s="225"/>
      <c r="F37" s="225"/>
      <c r="G37" s="225"/>
    </row>
    <row r="38" spans="1:7" x14ac:dyDescent="0.25">
      <c r="A38" s="81"/>
      <c r="B38" s="81"/>
      <c r="C38" s="82"/>
      <c r="D38" s="82"/>
      <c r="E38" s="82"/>
      <c r="F38" s="83"/>
      <c r="G38" s="4"/>
    </row>
    <row r="39" spans="1:7" x14ac:dyDescent="0.25">
      <c r="A39" s="272" t="s">
        <v>75</v>
      </c>
      <c r="B39" s="272"/>
      <c r="C39" s="272"/>
      <c r="D39" s="272"/>
      <c r="E39" s="272"/>
      <c r="F39" s="272"/>
      <c r="G39" s="272"/>
    </row>
    <row r="40" spans="1:7" x14ac:dyDescent="0.25">
      <c r="A40" s="160"/>
      <c r="B40" s="160"/>
      <c r="C40" s="2"/>
      <c r="D40" s="2"/>
      <c r="E40" s="2"/>
      <c r="F40" s="13"/>
      <c r="G40" s="4"/>
    </row>
    <row r="41" spans="1:7" ht="36.75" customHeight="1" x14ac:dyDescent="0.25">
      <c r="A41" s="43" t="s">
        <v>25</v>
      </c>
      <c r="B41" s="283" t="s">
        <v>58</v>
      </c>
      <c r="C41" s="283"/>
      <c r="D41" s="283"/>
      <c r="E41" s="283"/>
      <c r="F41" s="44" t="s">
        <v>83</v>
      </c>
      <c r="G41" s="41" t="s">
        <v>18</v>
      </c>
    </row>
    <row r="42" spans="1:7" x14ac:dyDescent="0.25">
      <c r="A42" s="163" t="s">
        <v>1</v>
      </c>
      <c r="B42" s="288" t="s">
        <v>65</v>
      </c>
      <c r="C42" s="289"/>
      <c r="D42" s="289"/>
      <c r="E42" s="290"/>
      <c r="F42" s="45">
        <f>1/12</f>
        <v>8.3333333333333329E-2</v>
      </c>
      <c r="G42" s="5"/>
    </row>
    <row r="43" spans="1:7" x14ac:dyDescent="0.25">
      <c r="A43" s="6" t="s">
        <v>3</v>
      </c>
      <c r="B43" s="288" t="s">
        <v>81</v>
      </c>
      <c r="C43" s="289"/>
      <c r="D43" s="289"/>
      <c r="E43" s="290"/>
      <c r="F43" s="45">
        <f>1/12</f>
        <v>8.3333333333333329E-2</v>
      </c>
      <c r="G43" s="5"/>
    </row>
    <row r="44" spans="1:7" x14ac:dyDescent="0.25">
      <c r="A44" s="6" t="s">
        <v>5</v>
      </c>
      <c r="B44" s="288" t="s">
        <v>82</v>
      </c>
      <c r="C44" s="289"/>
      <c r="D44" s="289"/>
      <c r="E44" s="290"/>
      <c r="F44" s="45">
        <f>1/12*1/3</f>
        <v>2.7777777777777776E-2</v>
      </c>
      <c r="G44" s="5"/>
    </row>
    <row r="45" spans="1:7" x14ac:dyDescent="0.25">
      <c r="A45" s="291" t="s">
        <v>55</v>
      </c>
      <c r="B45" s="292"/>
      <c r="C45" s="292"/>
      <c r="D45" s="292"/>
      <c r="E45" s="292"/>
      <c r="F45" s="293"/>
      <c r="G45" s="40"/>
    </row>
    <row r="46" spans="1:7" x14ac:dyDescent="0.25">
      <c r="A46" s="160"/>
      <c r="B46" s="160"/>
      <c r="C46" s="2"/>
      <c r="D46" s="2"/>
      <c r="E46" s="2"/>
      <c r="F46" s="13"/>
      <c r="G46" s="4"/>
    </row>
    <row r="47" spans="1:7" ht="24.95" customHeight="1" x14ac:dyDescent="0.25">
      <c r="A47" s="52" t="s">
        <v>26</v>
      </c>
      <c r="B47" s="267" t="s">
        <v>64</v>
      </c>
      <c r="C47" s="267"/>
      <c r="D47" s="267"/>
      <c r="E47" s="267"/>
      <c r="F47" s="65" t="s">
        <v>66</v>
      </c>
      <c r="G47" s="39" t="s">
        <v>18</v>
      </c>
    </row>
    <row r="48" spans="1:7" x14ac:dyDescent="0.25">
      <c r="A48" s="163" t="s">
        <v>1</v>
      </c>
      <c r="B48" s="288" t="s">
        <v>28</v>
      </c>
      <c r="C48" s="289"/>
      <c r="D48" s="289"/>
      <c r="E48" s="290"/>
      <c r="F48" s="11">
        <v>0.2</v>
      </c>
      <c r="G48" s="5"/>
    </row>
    <row r="49" spans="1:7" x14ac:dyDescent="0.25">
      <c r="A49" s="163" t="s">
        <v>3</v>
      </c>
      <c r="B49" s="288" t="s">
        <v>121</v>
      </c>
      <c r="C49" s="289"/>
      <c r="D49" s="289"/>
      <c r="E49" s="290"/>
      <c r="F49" s="11">
        <v>2.5000000000000001E-2</v>
      </c>
      <c r="G49" s="5"/>
    </row>
    <row r="50" spans="1:7" x14ac:dyDescent="0.25">
      <c r="A50" s="163" t="s">
        <v>5</v>
      </c>
      <c r="B50" s="288" t="s">
        <v>67</v>
      </c>
      <c r="C50" s="289"/>
      <c r="D50" s="289"/>
      <c r="E50" s="290"/>
      <c r="F50" s="103"/>
      <c r="G50" s="5"/>
    </row>
    <row r="51" spans="1:7" x14ac:dyDescent="0.25">
      <c r="A51" s="163" t="s">
        <v>7</v>
      </c>
      <c r="B51" s="288" t="s">
        <v>29</v>
      </c>
      <c r="C51" s="289"/>
      <c r="D51" s="289"/>
      <c r="E51" s="290"/>
      <c r="F51" s="11">
        <v>1.4999999999999999E-2</v>
      </c>
      <c r="G51" s="5"/>
    </row>
    <row r="52" spans="1:7" x14ac:dyDescent="0.25">
      <c r="A52" s="163" t="s">
        <v>20</v>
      </c>
      <c r="B52" s="288" t="s">
        <v>30</v>
      </c>
      <c r="C52" s="289"/>
      <c r="D52" s="289"/>
      <c r="E52" s="290"/>
      <c r="F52" s="11">
        <v>0.01</v>
      </c>
      <c r="G52" s="5"/>
    </row>
    <row r="53" spans="1:7" x14ac:dyDescent="0.25">
      <c r="A53" s="163" t="s">
        <v>21</v>
      </c>
      <c r="B53" s="288" t="s">
        <v>31</v>
      </c>
      <c r="C53" s="289"/>
      <c r="D53" s="289"/>
      <c r="E53" s="290"/>
      <c r="F53" s="11">
        <v>6.0000000000000001E-3</v>
      </c>
      <c r="G53" s="5"/>
    </row>
    <row r="54" spans="1:7" x14ac:dyDescent="0.25">
      <c r="A54" s="163" t="s">
        <v>22</v>
      </c>
      <c r="B54" s="288" t="s">
        <v>32</v>
      </c>
      <c r="C54" s="289"/>
      <c r="D54" s="289"/>
      <c r="E54" s="290"/>
      <c r="F54" s="11">
        <v>2E-3</v>
      </c>
      <c r="G54" s="5"/>
    </row>
    <row r="55" spans="1:7" x14ac:dyDescent="0.25">
      <c r="A55" s="163" t="s">
        <v>23</v>
      </c>
      <c r="B55" s="288" t="s">
        <v>33</v>
      </c>
      <c r="C55" s="289"/>
      <c r="D55" s="289"/>
      <c r="E55" s="290"/>
      <c r="F55" s="11">
        <v>0.08</v>
      </c>
      <c r="G55" s="5"/>
    </row>
    <row r="56" spans="1:7" x14ac:dyDescent="0.25">
      <c r="A56" s="291" t="s">
        <v>55</v>
      </c>
      <c r="B56" s="292"/>
      <c r="C56" s="292"/>
      <c r="D56" s="292"/>
      <c r="E56" s="293"/>
      <c r="F56" s="42"/>
      <c r="G56" s="40"/>
    </row>
    <row r="57" spans="1:7" x14ac:dyDescent="0.25">
      <c r="A57" s="77"/>
      <c r="B57" s="77"/>
      <c r="C57" s="77"/>
      <c r="D57" s="77"/>
      <c r="E57" s="77"/>
      <c r="F57" s="78"/>
      <c r="G57" s="79"/>
    </row>
    <row r="58" spans="1:7" ht="15" x14ac:dyDescent="0.25">
      <c r="A58" s="224" t="s">
        <v>126</v>
      </c>
      <c r="B58" s="225"/>
      <c r="C58" s="225"/>
      <c r="D58" s="225"/>
      <c r="E58" s="225"/>
      <c r="F58" s="225"/>
      <c r="G58" s="225"/>
    </row>
    <row r="59" spans="1:7" x14ac:dyDescent="0.25">
      <c r="A59" s="16"/>
      <c r="B59" s="16"/>
      <c r="C59" s="16"/>
      <c r="D59" s="16"/>
      <c r="E59" s="16"/>
      <c r="F59" s="16"/>
      <c r="G59" s="16"/>
    </row>
    <row r="60" spans="1:7" ht="24.95" customHeight="1" x14ac:dyDescent="0.25">
      <c r="A60" s="52" t="s">
        <v>34</v>
      </c>
      <c r="B60" s="294" t="s">
        <v>35</v>
      </c>
      <c r="C60" s="294"/>
      <c r="D60" s="294"/>
      <c r="E60" s="294"/>
      <c r="F60" s="294"/>
      <c r="G60" s="53" t="s">
        <v>18</v>
      </c>
    </row>
    <row r="61" spans="1:7" x14ac:dyDescent="0.25">
      <c r="A61" s="166" t="s">
        <v>1</v>
      </c>
      <c r="B61" s="287" t="s">
        <v>36</v>
      </c>
      <c r="C61" s="287"/>
      <c r="D61" s="287"/>
      <c r="E61" s="287"/>
      <c r="F61" s="287"/>
      <c r="G61" s="71"/>
    </row>
    <row r="62" spans="1:7" x14ac:dyDescent="0.25">
      <c r="A62" s="166" t="s">
        <v>3</v>
      </c>
      <c r="B62" s="287" t="s">
        <v>68</v>
      </c>
      <c r="C62" s="287"/>
      <c r="D62" s="287"/>
      <c r="E62" s="287"/>
      <c r="F62" s="287"/>
      <c r="G62" s="71"/>
    </row>
    <row r="63" spans="1:7" x14ac:dyDescent="0.25">
      <c r="A63" s="166" t="s">
        <v>5</v>
      </c>
      <c r="B63" s="287" t="s">
        <v>124</v>
      </c>
      <c r="C63" s="287"/>
      <c r="D63" s="287"/>
      <c r="E63" s="287"/>
      <c r="F63" s="287"/>
      <c r="G63" s="71"/>
    </row>
    <row r="64" spans="1:7" ht="15.75" customHeight="1" x14ac:dyDescent="0.25">
      <c r="A64" s="166" t="s">
        <v>7</v>
      </c>
      <c r="B64" s="287" t="s">
        <v>24</v>
      </c>
      <c r="C64" s="287"/>
      <c r="D64" s="287"/>
      <c r="E64" s="287"/>
      <c r="F64" s="287"/>
      <c r="G64" s="71"/>
    </row>
    <row r="65" spans="1:7" x14ac:dyDescent="0.25">
      <c r="A65" s="263" t="s">
        <v>55</v>
      </c>
      <c r="B65" s="263"/>
      <c r="C65" s="263"/>
      <c r="D65" s="263"/>
      <c r="E65" s="263"/>
      <c r="F65" s="276"/>
      <c r="G65" s="40"/>
    </row>
    <row r="66" spans="1:7" x14ac:dyDescent="0.25">
      <c r="A66" s="80"/>
      <c r="B66" s="80"/>
      <c r="C66" s="80"/>
      <c r="D66" s="80"/>
      <c r="E66" s="80"/>
      <c r="F66" s="80"/>
      <c r="G66" s="76"/>
    </row>
    <row r="67" spans="1:7" ht="15" x14ac:dyDescent="0.25">
      <c r="A67" s="224" t="s">
        <v>127</v>
      </c>
      <c r="B67" s="225"/>
      <c r="C67" s="225"/>
      <c r="D67" s="225"/>
      <c r="E67" s="225"/>
      <c r="F67" s="225"/>
      <c r="G67" s="225"/>
    </row>
    <row r="68" spans="1:7" ht="27.75" customHeight="1" x14ac:dyDescent="0.25">
      <c r="A68" s="224" t="s">
        <v>203</v>
      </c>
      <c r="B68" s="225"/>
      <c r="C68" s="225"/>
      <c r="D68" s="225"/>
      <c r="E68" s="225"/>
      <c r="F68" s="225"/>
      <c r="G68" s="225"/>
    </row>
    <row r="69" spans="1:7" x14ac:dyDescent="0.25">
      <c r="A69" s="160"/>
      <c r="B69" s="160"/>
      <c r="C69" s="8"/>
      <c r="D69" s="8"/>
      <c r="E69" s="8"/>
      <c r="F69" s="14"/>
      <c r="G69" s="9"/>
    </row>
    <row r="70" spans="1:7" ht="24.95" customHeight="1" x14ac:dyDescent="0.25">
      <c r="A70" s="52">
        <v>2</v>
      </c>
      <c r="B70" s="267" t="s">
        <v>109</v>
      </c>
      <c r="C70" s="234"/>
      <c r="D70" s="234"/>
      <c r="E70" s="234"/>
      <c r="F70" s="234"/>
      <c r="G70" s="53" t="s">
        <v>18</v>
      </c>
    </row>
    <row r="71" spans="1:7" x14ac:dyDescent="0.25">
      <c r="A71" s="166" t="s">
        <v>25</v>
      </c>
      <c r="B71" s="284" t="s">
        <v>58</v>
      </c>
      <c r="C71" s="285"/>
      <c r="D71" s="285"/>
      <c r="E71" s="285"/>
      <c r="F71" s="286"/>
      <c r="G71" s="7"/>
    </row>
    <row r="72" spans="1:7" x14ac:dyDescent="0.25">
      <c r="A72" s="166" t="s">
        <v>26</v>
      </c>
      <c r="B72" s="284" t="s">
        <v>27</v>
      </c>
      <c r="C72" s="285"/>
      <c r="D72" s="285"/>
      <c r="E72" s="285"/>
      <c r="F72" s="286"/>
      <c r="G72" s="7"/>
    </row>
    <row r="73" spans="1:7" x14ac:dyDescent="0.25">
      <c r="A73" s="166" t="s">
        <v>34</v>
      </c>
      <c r="B73" s="284" t="s">
        <v>35</v>
      </c>
      <c r="C73" s="285"/>
      <c r="D73" s="285"/>
      <c r="E73" s="285"/>
      <c r="F73" s="286"/>
      <c r="G73" s="3"/>
    </row>
    <row r="74" spans="1:7" x14ac:dyDescent="0.25">
      <c r="A74" s="263" t="s">
        <v>55</v>
      </c>
      <c r="B74" s="263"/>
      <c r="C74" s="263"/>
      <c r="D74" s="263"/>
      <c r="E74" s="263"/>
      <c r="F74" s="276"/>
      <c r="G74" s="40"/>
    </row>
    <row r="75" spans="1:7" x14ac:dyDescent="0.25">
      <c r="A75" s="160"/>
      <c r="B75" s="160"/>
      <c r="C75" s="8"/>
      <c r="D75" s="8"/>
      <c r="E75" s="8"/>
      <c r="F75" s="14"/>
      <c r="G75" s="9"/>
    </row>
    <row r="76" spans="1:7" x14ac:dyDescent="0.25">
      <c r="A76" s="272" t="s">
        <v>77</v>
      </c>
      <c r="B76" s="272"/>
      <c r="C76" s="272"/>
      <c r="D76" s="272"/>
      <c r="E76" s="272"/>
      <c r="F76" s="272"/>
      <c r="G76" s="272"/>
    </row>
    <row r="77" spans="1:7" x14ac:dyDescent="0.25">
      <c r="A77" s="161"/>
      <c r="B77" s="161"/>
      <c r="C77" s="161"/>
      <c r="D77" s="161"/>
      <c r="E77" s="161"/>
      <c r="F77" s="161"/>
      <c r="G77" s="161"/>
    </row>
    <row r="78" spans="1:7" ht="24.95" customHeight="1" x14ac:dyDescent="0.25">
      <c r="A78" s="43" t="s">
        <v>95</v>
      </c>
      <c r="B78" s="283" t="s">
        <v>69</v>
      </c>
      <c r="C78" s="283"/>
      <c r="D78" s="283"/>
      <c r="E78" s="283"/>
      <c r="F78" s="167" t="s">
        <v>98</v>
      </c>
      <c r="G78" s="44" t="s">
        <v>18</v>
      </c>
    </row>
    <row r="79" spans="1:7" x14ac:dyDescent="0.25">
      <c r="A79" s="128"/>
      <c r="B79" s="260" t="s">
        <v>69</v>
      </c>
      <c r="C79" s="260"/>
      <c r="D79" s="260"/>
      <c r="E79" s="260"/>
      <c r="F79" s="68"/>
      <c r="G79" s="66"/>
    </row>
    <row r="80" spans="1:7" x14ac:dyDescent="0.25">
      <c r="A80" s="128"/>
      <c r="B80" s="260" t="s">
        <v>102</v>
      </c>
      <c r="C80" s="260"/>
      <c r="D80" s="260"/>
      <c r="E80" s="260"/>
      <c r="F80" s="68"/>
      <c r="G80" s="66"/>
    </row>
    <row r="81" spans="1:7" x14ac:dyDescent="0.25">
      <c r="A81" s="128" t="s">
        <v>1</v>
      </c>
      <c r="B81" s="278" t="s">
        <v>104</v>
      </c>
      <c r="C81" s="279"/>
      <c r="D81" s="279"/>
      <c r="E81" s="280"/>
      <c r="F81" s="123"/>
      <c r="G81" s="67"/>
    </row>
    <row r="82" spans="1:7" x14ac:dyDescent="0.25">
      <c r="A82" s="263" t="s">
        <v>55</v>
      </c>
      <c r="B82" s="263"/>
      <c r="C82" s="263"/>
      <c r="D82" s="263"/>
      <c r="E82" s="263"/>
      <c r="F82" s="276"/>
      <c r="G82" s="40"/>
    </row>
    <row r="83" spans="1:7" x14ac:dyDescent="0.25">
      <c r="A83" s="161"/>
      <c r="B83" s="161"/>
      <c r="C83" s="161"/>
      <c r="D83" s="161"/>
      <c r="E83" s="161"/>
      <c r="F83" s="161"/>
      <c r="G83" s="161"/>
    </row>
    <row r="84" spans="1:7" ht="24.95" customHeight="1" x14ac:dyDescent="0.25">
      <c r="A84" s="167" t="s">
        <v>96</v>
      </c>
      <c r="B84" s="283" t="s">
        <v>70</v>
      </c>
      <c r="C84" s="283"/>
      <c r="D84" s="283"/>
      <c r="E84" s="283"/>
      <c r="F84" s="167" t="s">
        <v>98</v>
      </c>
      <c r="G84" s="167" t="s">
        <v>18</v>
      </c>
    </row>
    <row r="85" spans="1:7" x14ac:dyDescent="0.25">
      <c r="A85" s="69"/>
      <c r="B85" s="260" t="s">
        <v>70</v>
      </c>
      <c r="C85" s="260"/>
      <c r="D85" s="260"/>
      <c r="E85" s="260"/>
      <c r="F85" s="68"/>
      <c r="G85" s="70"/>
    </row>
    <row r="86" spans="1:7" x14ac:dyDescent="0.25">
      <c r="A86" s="69"/>
      <c r="B86" s="260" t="s">
        <v>101</v>
      </c>
      <c r="C86" s="260"/>
      <c r="D86" s="260"/>
      <c r="E86" s="260"/>
      <c r="F86" s="68"/>
      <c r="G86" s="70"/>
    </row>
    <row r="87" spans="1:7" x14ac:dyDescent="0.25">
      <c r="A87" s="69" t="s">
        <v>1</v>
      </c>
      <c r="B87" s="278" t="s">
        <v>103</v>
      </c>
      <c r="C87" s="279"/>
      <c r="D87" s="279"/>
      <c r="E87" s="280"/>
      <c r="F87" s="123"/>
      <c r="G87" s="68"/>
    </row>
    <row r="88" spans="1:7" x14ac:dyDescent="0.25">
      <c r="A88" s="281" t="s">
        <v>55</v>
      </c>
      <c r="B88" s="281"/>
      <c r="C88" s="281"/>
      <c r="D88" s="281"/>
      <c r="E88" s="281"/>
      <c r="F88" s="282"/>
      <c r="G88" s="46"/>
    </row>
    <row r="89" spans="1:7" x14ac:dyDescent="0.25">
      <c r="A89" s="160"/>
      <c r="B89" s="160"/>
      <c r="C89" s="8"/>
      <c r="D89" s="8"/>
      <c r="E89" s="8"/>
      <c r="F89" s="14"/>
      <c r="G89" s="9"/>
    </row>
    <row r="90" spans="1:7" ht="24.95" customHeight="1" x14ac:dyDescent="0.25">
      <c r="A90" s="43" t="s">
        <v>97</v>
      </c>
      <c r="B90" s="283" t="s">
        <v>106</v>
      </c>
      <c r="C90" s="283"/>
      <c r="D90" s="283"/>
      <c r="E90" s="283"/>
      <c r="F90" s="44" t="s">
        <v>66</v>
      </c>
      <c r="G90" s="41" t="s">
        <v>18</v>
      </c>
    </row>
    <row r="91" spans="1:7" x14ac:dyDescent="0.25">
      <c r="A91" s="163" t="s">
        <v>1</v>
      </c>
      <c r="B91" s="260" t="s">
        <v>99</v>
      </c>
      <c r="C91" s="260"/>
      <c r="D91" s="260"/>
      <c r="E91" s="260"/>
      <c r="F91" s="103"/>
      <c r="G91" s="56"/>
    </row>
    <row r="92" spans="1:7" x14ac:dyDescent="0.25">
      <c r="A92" s="163" t="s">
        <v>3</v>
      </c>
      <c r="B92" s="260" t="s">
        <v>100</v>
      </c>
      <c r="C92" s="260"/>
      <c r="D92" s="260"/>
      <c r="E92" s="260"/>
      <c r="F92" s="103"/>
      <c r="G92" s="56"/>
    </row>
    <row r="93" spans="1:7" x14ac:dyDescent="0.25">
      <c r="A93" s="163" t="s">
        <v>5</v>
      </c>
      <c r="B93" s="260" t="s">
        <v>119</v>
      </c>
      <c r="C93" s="260"/>
      <c r="D93" s="260"/>
      <c r="E93" s="260"/>
      <c r="F93" s="103"/>
      <c r="G93" s="56"/>
    </row>
    <row r="94" spans="1:7" x14ac:dyDescent="0.25">
      <c r="A94" s="263" t="s">
        <v>55</v>
      </c>
      <c r="B94" s="263"/>
      <c r="C94" s="263"/>
      <c r="D94" s="263"/>
      <c r="E94" s="263"/>
      <c r="F94" s="276"/>
      <c r="G94" s="57"/>
    </row>
    <row r="96" spans="1:7" ht="24.95" customHeight="1" x14ac:dyDescent="0.25">
      <c r="A96" s="165">
        <v>3</v>
      </c>
      <c r="B96" s="267" t="s">
        <v>120</v>
      </c>
      <c r="C96" s="234"/>
      <c r="D96" s="234"/>
      <c r="E96" s="234"/>
      <c r="F96" s="234"/>
      <c r="G96" s="165" t="s">
        <v>18</v>
      </c>
    </row>
    <row r="97" spans="1:7" x14ac:dyDescent="0.25">
      <c r="A97" s="28" t="s">
        <v>95</v>
      </c>
      <c r="B97" s="277" t="s">
        <v>69</v>
      </c>
      <c r="C97" s="277"/>
      <c r="D97" s="277"/>
      <c r="E97" s="277"/>
      <c r="F97" s="277"/>
      <c r="G97" s="71"/>
    </row>
    <row r="98" spans="1:7" x14ac:dyDescent="0.25">
      <c r="A98" s="28" t="s">
        <v>96</v>
      </c>
      <c r="B98" s="277" t="s">
        <v>105</v>
      </c>
      <c r="C98" s="277"/>
      <c r="D98" s="277"/>
      <c r="E98" s="277"/>
      <c r="F98" s="277"/>
      <c r="G98" s="71"/>
    </row>
    <row r="99" spans="1:7" x14ac:dyDescent="0.25">
      <c r="A99" s="28" t="s">
        <v>97</v>
      </c>
      <c r="B99" s="277" t="s">
        <v>106</v>
      </c>
      <c r="C99" s="277"/>
      <c r="D99" s="277"/>
      <c r="E99" s="277"/>
      <c r="F99" s="277"/>
      <c r="G99" s="72"/>
    </row>
    <row r="100" spans="1:7" x14ac:dyDescent="0.25">
      <c r="A100" s="271" t="s">
        <v>55</v>
      </c>
      <c r="B100" s="271"/>
      <c r="C100" s="271"/>
      <c r="D100" s="271"/>
      <c r="E100" s="271"/>
      <c r="F100" s="271"/>
      <c r="G100" s="73"/>
    </row>
    <row r="101" spans="1:7" ht="15" x14ac:dyDescent="0.25">
      <c r="A101" s="224" t="s">
        <v>204</v>
      </c>
      <c r="B101" s="225"/>
      <c r="C101" s="225"/>
      <c r="D101" s="225"/>
      <c r="E101" s="225"/>
      <c r="F101" s="225"/>
      <c r="G101" s="225"/>
    </row>
    <row r="102" spans="1:7" ht="15" x14ac:dyDescent="0.25">
      <c r="A102" s="168"/>
      <c r="B102" s="169"/>
      <c r="C102" s="169"/>
      <c r="D102" s="169"/>
      <c r="E102" s="169"/>
      <c r="F102" s="169"/>
      <c r="G102" s="169"/>
    </row>
    <row r="103" spans="1:7" x14ac:dyDescent="0.25">
      <c r="A103" s="272" t="s">
        <v>78</v>
      </c>
      <c r="B103" s="272"/>
      <c r="C103" s="272"/>
      <c r="D103" s="272"/>
      <c r="E103" s="272"/>
      <c r="F103" s="272"/>
      <c r="G103" s="272"/>
    </row>
    <row r="104" spans="1:7" ht="15.75" customHeight="1" x14ac:dyDescent="0.25">
      <c r="A104" s="55"/>
      <c r="B104" s="55"/>
      <c r="C104" s="55"/>
      <c r="D104" s="55"/>
      <c r="E104" s="55"/>
      <c r="F104" s="55"/>
      <c r="G104" s="55"/>
    </row>
    <row r="105" spans="1:7" ht="45.75" customHeight="1" x14ac:dyDescent="0.25">
      <c r="A105" s="74">
        <v>4</v>
      </c>
      <c r="B105" s="273" t="s">
        <v>125</v>
      </c>
      <c r="C105" s="274"/>
      <c r="D105" s="274"/>
      <c r="E105" s="275"/>
      <c r="F105" s="48" t="s">
        <v>94</v>
      </c>
      <c r="G105" s="41" t="s">
        <v>18</v>
      </c>
    </row>
    <row r="106" spans="1:7" x14ac:dyDescent="0.25">
      <c r="A106" s="97" t="s">
        <v>1</v>
      </c>
      <c r="B106" s="269" t="s">
        <v>81</v>
      </c>
      <c r="C106" s="269"/>
      <c r="D106" s="269"/>
      <c r="E106" s="270"/>
      <c r="F106" s="69">
        <v>20.9589</v>
      </c>
      <c r="G106" s="47"/>
    </row>
    <row r="107" spans="1:7" x14ac:dyDescent="0.25">
      <c r="A107" s="97" t="s">
        <v>3</v>
      </c>
      <c r="B107" s="269" t="s">
        <v>93</v>
      </c>
      <c r="C107" s="269"/>
      <c r="D107" s="269"/>
      <c r="E107" s="270"/>
      <c r="F107" s="69">
        <v>1</v>
      </c>
      <c r="G107" s="47"/>
    </row>
    <row r="108" spans="1:7" x14ac:dyDescent="0.25">
      <c r="A108" s="97" t="s">
        <v>5</v>
      </c>
      <c r="B108" s="269" t="s">
        <v>85</v>
      </c>
      <c r="C108" s="269"/>
      <c r="D108" s="269"/>
      <c r="E108" s="270"/>
      <c r="F108" s="95">
        <v>0.96589999999999998</v>
      </c>
      <c r="G108" s="47"/>
    </row>
    <row r="109" spans="1:7" x14ac:dyDescent="0.25">
      <c r="A109" s="97" t="s">
        <v>7</v>
      </c>
      <c r="B109" s="269" t="s">
        <v>86</v>
      </c>
      <c r="C109" s="269"/>
      <c r="D109" s="269"/>
      <c r="E109" s="270"/>
      <c r="F109" s="95">
        <v>3.4931999999999999</v>
      </c>
      <c r="G109" s="47"/>
    </row>
    <row r="110" spans="1:7" x14ac:dyDescent="0.25">
      <c r="A110" s="97" t="s">
        <v>20</v>
      </c>
      <c r="B110" s="269" t="s">
        <v>87</v>
      </c>
      <c r="C110" s="269"/>
      <c r="D110" s="269"/>
      <c r="E110" s="270"/>
      <c r="F110" s="95">
        <v>0.26879999999999998</v>
      </c>
      <c r="G110" s="47"/>
    </row>
    <row r="111" spans="1:7" x14ac:dyDescent="0.25">
      <c r="A111" s="97" t="s">
        <v>21</v>
      </c>
      <c r="B111" s="269" t="s">
        <v>88</v>
      </c>
      <c r="C111" s="269"/>
      <c r="D111" s="269"/>
      <c r="E111" s="270"/>
      <c r="F111" s="95">
        <v>4.2700000000000002E-2</v>
      </c>
      <c r="G111" s="47"/>
    </row>
    <row r="112" spans="1:7" x14ac:dyDescent="0.25">
      <c r="A112" s="97" t="s">
        <v>22</v>
      </c>
      <c r="B112" s="269" t="s">
        <v>89</v>
      </c>
      <c r="C112" s="269"/>
      <c r="D112" s="269"/>
      <c r="E112" s="270"/>
      <c r="F112" s="95">
        <v>3.5499999999999997E-2</v>
      </c>
      <c r="G112" s="47"/>
    </row>
    <row r="113" spans="1:7" x14ac:dyDescent="0.25">
      <c r="A113" s="97" t="s">
        <v>23</v>
      </c>
      <c r="B113" s="269" t="s">
        <v>90</v>
      </c>
      <c r="C113" s="269"/>
      <c r="D113" s="269"/>
      <c r="E113" s="270"/>
      <c r="F113" s="96">
        <v>0.02</v>
      </c>
      <c r="G113" s="47"/>
    </row>
    <row r="114" spans="1:7" x14ac:dyDescent="0.25">
      <c r="A114" s="97" t="s">
        <v>16</v>
      </c>
      <c r="B114" s="269" t="s">
        <v>91</v>
      </c>
      <c r="C114" s="269"/>
      <c r="D114" s="269"/>
      <c r="E114" s="270"/>
      <c r="F114" s="96">
        <v>4.0000000000000001E-3</v>
      </c>
      <c r="G114" s="47"/>
    </row>
    <row r="115" spans="1:7" x14ac:dyDescent="0.25">
      <c r="A115" s="97" t="s">
        <v>84</v>
      </c>
      <c r="B115" s="269" t="s">
        <v>92</v>
      </c>
      <c r="C115" s="269"/>
      <c r="D115" s="269"/>
      <c r="E115" s="270"/>
      <c r="F115" s="96">
        <v>0.19969999999999999</v>
      </c>
      <c r="G115" s="47"/>
    </row>
    <row r="116" spans="1:7" x14ac:dyDescent="0.25">
      <c r="A116" s="97" t="s">
        <v>141</v>
      </c>
      <c r="B116" s="269" t="s">
        <v>143</v>
      </c>
      <c r="C116" s="269"/>
      <c r="D116" s="269"/>
      <c r="E116" s="270"/>
      <c r="F116" s="96">
        <v>2.4752999999999998</v>
      </c>
      <c r="G116" s="47"/>
    </row>
    <row r="117" spans="1:7" x14ac:dyDescent="0.25">
      <c r="A117" s="97" t="s">
        <v>142</v>
      </c>
      <c r="B117" s="269" t="s">
        <v>144</v>
      </c>
      <c r="C117" s="269"/>
      <c r="D117" s="269"/>
      <c r="E117" s="270"/>
      <c r="F117" s="96">
        <v>9.7999999999999997E-3</v>
      </c>
      <c r="G117" s="47"/>
    </row>
    <row r="118" spans="1:7" x14ac:dyDescent="0.25">
      <c r="A118" s="271" t="s">
        <v>55</v>
      </c>
      <c r="B118" s="271"/>
      <c r="C118" s="271"/>
      <c r="D118" s="271"/>
      <c r="E118" s="271"/>
      <c r="F118" s="170">
        <f>SUM(F106:F117)</f>
        <v>29.473799999999997</v>
      </c>
      <c r="G118" s="46"/>
    </row>
    <row r="119" spans="1:7" ht="15" x14ac:dyDescent="0.25">
      <c r="A119" s="224" t="s">
        <v>205</v>
      </c>
      <c r="B119" s="225"/>
      <c r="C119" s="225"/>
      <c r="D119" s="225"/>
      <c r="E119" s="225"/>
      <c r="F119" s="225"/>
      <c r="G119" s="225"/>
    </row>
    <row r="120" spans="1:7" x14ac:dyDescent="0.25">
      <c r="A120" s="80"/>
      <c r="B120" s="80"/>
      <c r="C120" s="80"/>
      <c r="D120" s="80"/>
      <c r="E120" s="80"/>
      <c r="F120" s="80"/>
      <c r="G120" s="76"/>
    </row>
    <row r="121" spans="1:7" x14ac:dyDescent="0.25">
      <c r="A121" s="265" t="s">
        <v>80</v>
      </c>
      <c r="B121" s="265"/>
      <c r="C121" s="265"/>
      <c r="D121" s="265"/>
      <c r="E121" s="265"/>
      <c r="F121" s="265"/>
      <c r="G121" s="265"/>
    </row>
    <row r="122" spans="1:7" x14ac:dyDescent="0.25">
      <c r="A122" s="17"/>
      <c r="B122" s="17"/>
      <c r="C122" s="18"/>
      <c r="D122" s="18"/>
      <c r="E122" s="18"/>
      <c r="F122" s="19"/>
      <c r="G122" s="16"/>
    </row>
    <row r="123" spans="1:7" ht="24.95" customHeight="1" x14ac:dyDescent="0.25">
      <c r="A123" s="33">
        <v>5</v>
      </c>
      <c r="B123" s="267" t="s">
        <v>38</v>
      </c>
      <c r="C123" s="267"/>
      <c r="D123" s="267"/>
      <c r="E123" s="267"/>
      <c r="F123" s="267"/>
      <c r="G123" s="20" t="s">
        <v>18</v>
      </c>
    </row>
    <row r="124" spans="1:7" x14ac:dyDescent="0.25">
      <c r="A124" s="34" t="s">
        <v>1</v>
      </c>
      <c r="B124" s="268" t="s">
        <v>39</v>
      </c>
      <c r="C124" s="268"/>
      <c r="D124" s="268"/>
      <c r="E124" s="268"/>
      <c r="F124" s="268"/>
      <c r="G124" s="84"/>
    </row>
    <row r="125" spans="1:7" x14ac:dyDescent="0.25">
      <c r="A125" s="34" t="s">
        <v>3</v>
      </c>
      <c r="B125" s="268" t="s">
        <v>145</v>
      </c>
      <c r="C125" s="268"/>
      <c r="D125" s="268"/>
      <c r="E125" s="268"/>
      <c r="F125" s="268"/>
      <c r="G125" s="84"/>
    </row>
    <row r="126" spans="1:7" x14ac:dyDescent="0.25">
      <c r="A126" s="34" t="s">
        <v>5</v>
      </c>
      <c r="B126" s="268" t="s">
        <v>40</v>
      </c>
      <c r="C126" s="268"/>
      <c r="D126" s="268"/>
      <c r="E126" s="268"/>
      <c r="F126" s="268"/>
      <c r="G126" s="84"/>
    </row>
    <row r="127" spans="1:7" x14ac:dyDescent="0.25">
      <c r="A127" s="35" t="s">
        <v>7</v>
      </c>
      <c r="B127" s="268" t="s">
        <v>24</v>
      </c>
      <c r="C127" s="268"/>
      <c r="D127" s="268"/>
      <c r="E127" s="268"/>
      <c r="F127" s="268"/>
      <c r="G127" s="84"/>
    </row>
    <row r="128" spans="1:7" x14ac:dyDescent="0.25">
      <c r="A128" s="262" t="s">
        <v>55</v>
      </c>
      <c r="B128" s="263"/>
      <c r="C128" s="263"/>
      <c r="D128" s="263"/>
      <c r="E128" s="263"/>
      <c r="F128" s="264"/>
      <c r="G128" s="21"/>
    </row>
    <row r="129" spans="1:7" ht="12.75" customHeight="1" x14ac:dyDescent="0.25">
      <c r="A129" s="17"/>
      <c r="B129" s="17"/>
      <c r="C129" s="16"/>
      <c r="D129" s="16"/>
    </row>
    <row r="130" spans="1:7" ht="15" x14ac:dyDescent="0.25">
      <c r="A130" s="224" t="s">
        <v>209</v>
      </c>
      <c r="B130" s="225"/>
      <c r="C130" s="225"/>
      <c r="D130" s="225"/>
      <c r="E130" s="225"/>
      <c r="F130" s="225"/>
      <c r="G130" s="225"/>
    </row>
    <row r="131" spans="1:7" x14ac:dyDescent="0.25">
      <c r="A131" s="17"/>
      <c r="B131" s="17"/>
      <c r="C131" s="16"/>
      <c r="D131" s="16"/>
      <c r="E131" s="31"/>
      <c r="F131" s="16"/>
      <c r="G131" s="16"/>
    </row>
    <row r="132" spans="1:7" x14ac:dyDescent="0.25">
      <c r="A132" s="265" t="s">
        <v>79</v>
      </c>
      <c r="B132" s="265"/>
      <c r="C132" s="265"/>
      <c r="D132" s="265"/>
      <c r="E132" s="265"/>
      <c r="F132" s="265"/>
      <c r="G132" s="265"/>
    </row>
    <row r="133" spans="1:7" x14ac:dyDescent="0.25">
      <c r="A133" s="22"/>
      <c r="B133" s="22"/>
      <c r="C133" s="22"/>
      <c r="D133" s="22"/>
      <c r="E133" s="22"/>
      <c r="F133" s="22"/>
      <c r="G133" s="22"/>
    </row>
    <row r="134" spans="1:7" ht="24.95" customHeight="1" x14ac:dyDescent="0.25">
      <c r="A134" s="172">
        <v>6</v>
      </c>
      <c r="B134" s="266" t="s">
        <v>71</v>
      </c>
      <c r="C134" s="266"/>
      <c r="D134" s="266"/>
      <c r="E134" s="266"/>
      <c r="F134" s="58" t="s">
        <v>66</v>
      </c>
      <c r="G134" s="20" t="s">
        <v>18</v>
      </c>
    </row>
    <row r="135" spans="1:7" x14ac:dyDescent="0.25">
      <c r="A135" s="23"/>
      <c r="B135" s="259" t="s">
        <v>41</v>
      </c>
      <c r="C135" s="259"/>
      <c r="D135" s="259"/>
      <c r="E135" s="259"/>
      <c r="F135" s="24"/>
      <c r="G135" s="59"/>
    </row>
    <row r="136" spans="1:7" x14ac:dyDescent="0.25">
      <c r="A136" s="26"/>
      <c r="B136" s="259" t="s">
        <v>42</v>
      </c>
      <c r="C136" s="259"/>
      <c r="D136" s="259"/>
      <c r="E136" s="259"/>
      <c r="F136" s="24"/>
      <c r="G136" s="59"/>
    </row>
    <row r="137" spans="1:7" x14ac:dyDescent="0.25">
      <c r="A137" s="26"/>
      <c r="B137" s="259" t="s">
        <v>43</v>
      </c>
      <c r="C137" s="259"/>
      <c r="D137" s="259"/>
      <c r="E137" s="259"/>
      <c r="F137" s="27"/>
      <c r="G137" s="59"/>
    </row>
    <row r="138" spans="1:7" x14ac:dyDescent="0.25">
      <c r="A138" s="28"/>
      <c r="B138" s="28" t="s">
        <v>114</v>
      </c>
      <c r="C138" s="260" t="s">
        <v>110</v>
      </c>
      <c r="D138" s="260"/>
      <c r="E138" s="260"/>
      <c r="F138" s="49"/>
      <c r="G138" s="29"/>
    </row>
    <row r="139" spans="1:7" x14ac:dyDescent="0.25">
      <c r="A139" s="28"/>
      <c r="B139" s="28" t="s">
        <v>115</v>
      </c>
      <c r="C139" s="260" t="s">
        <v>111</v>
      </c>
      <c r="D139" s="260"/>
      <c r="E139" s="260"/>
      <c r="F139" s="49"/>
      <c r="G139" s="29"/>
    </row>
    <row r="140" spans="1:7" x14ac:dyDescent="0.25">
      <c r="A140" s="28"/>
      <c r="B140" s="28" t="s">
        <v>113</v>
      </c>
      <c r="C140" s="260" t="s">
        <v>112</v>
      </c>
      <c r="D140" s="260"/>
      <c r="E140" s="260"/>
      <c r="F140" s="50"/>
      <c r="G140" s="25"/>
    </row>
    <row r="141" spans="1:7" x14ac:dyDescent="0.25">
      <c r="A141" s="28" t="s">
        <v>1</v>
      </c>
      <c r="B141" s="259" t="s">
        <v>107</v>
      </c>
      <c r="C141" s="243"/>
      <c r="D141" s="243"/>
      <c r="E141" s="243"/>
      <c r="F141" s="60"/>
      <c r="G141" s="59"/>
    </row>
    <row r="142" spans="1:7" x14ac:dyDescent="0.25">
      <c r="A142" s="261" t="s">
        <v>55</v>
      </c>
      <c r="B142" s="261"/>
      <c r="C142" s="261"/>
      <c r="D142" s="261"/>
      <c r="E142" s="261"/>
      <c r="F142" s="261"/>
      <c r="G142" s="100"/>
    </row>
    <row r="143" spans="1:7" x14ac:dyDescent="0.25">
      <c r="A143" s="85"/>
      <c r="B143" s="85"/>
      <c r="C143" s="85"/>
      <c r="D143" s="85"/>
      <c r="E143" s="85"/>
      <c r="F143" s="85"/>
      <c r="G143" s="86"/>
    </row>
    <row r="144" spans="1:7" ht="48.75" customHeight="1" x14ac:dyDescent="0.25">
      <c r="A144" s="224" t="s">
        <v>206</v>
      </c>
      <c r="B144" s="225"/>
      <c r="C144" s="225"/>
      <c r="D144" s="225"/>
      <c r="E144" s="225"/>
      <c r="F144" s="225"/>
      <c r="G144" s="225"/>
    </row>
    <row r="145" spans="1:7" ht="15" x14ac:dyDescent="0.25">
      <c r="A145" s="255" t="s">
        <v>207</v>
      </c>
      <c r="B145" s="256"/>
      <c r="C145" s="256"/>
      <c r="D145" s="256"/>
      <c r="E145" s="256"/>
      <c r="F145" s="256"/>
      <c r="G145" s="256"/>
    </row>
    <row r="146" spans="1:7" ht="15" x14ac:dyDescent="0.25">
      <c r="A146" s="224" t="s">
        <v>208</v>
      </c>
      <c r="B146" s="225"/>
      <c r="C146" s="225"/>
      <c r="D146" s="225"/>
      <c r="E146" s="225"/>
      <c r="F146" s="225"/>
      <c r="G146" s="225"/>
    </row>
    <row r="147" spans="1:7" x14ac:dyDescent="0.25">
      <c r="A147" s="257"/>
      <c r="B147" s="257"/>
      <c r="C147" s="257"/>
      <c r="D147" s="257"/>
      <c r="E147" s="257"/>
      <c r="F147" s="257"/>
      <c r="G147" s="257"/>
    </row>
    <row r="148" spans="1:7" x14ac:dyDescent="0.25">
      <c r="A148" s="257"/>
      <c r="B148" s="257"/>
      <c r="C148" s="257"/>
      <c r="D148" s="257"/>
      <c r="E148" s="257"/>
      <c r="F148" s="257"/>
      <c r="G148" s="257"/>
    </row>
    <row r="149" spans="1:7" x14ac:dyDescent="0.25">
      <c r="A149" s="17"/>
      <c r="B149" s="17"/>
      <c r="C149" s="16"/>
      <c r="D149" s="16"/>
      <c r="E149" s="16"/>
      <c r="F149" s="31"/>
      <c r="G149" s="16"/>
    </row>
    <row r="150" spans="1:7" ht="18.75" x14ac:dyDescent="0.25">
      <c r="A150" s="258" t="s">
        <v>44</v>
      </c>
      <c r="B150" s="258"/>
      <c r="C150" s="258"/>
      <c r="D150" s="258"/>
      <c r="E150" s="258"/>
      <c r="F150" s="258"/>
      <c r="G150" s="258"/>
    </row>
    <row r="151" spans="1:7" x14ac:dyDescent="0.25">
      <c r="A151" s="55"/>
      <c r="B151" s="55"/>
      <c r="C151" s="55"/>
      <c r="D151" s="55"/>
      <c r="E151" s="55"/>
      <c r="F151" s="55"/>
      <c r="G151" s="55"/>
    </row>
    <row r="152" spans="1:7" ht="24.95" customHeight="1" x14ac:dyDescent="0.25">
      <c r="A152" s="253" t="s">
        <v>45</v>
      </c>
      <c r="B152" s="253"/>
      <c r="C152" s="254"/>
      <c r="D152" s="254"/>
      <c r="E152" s="254"/>
      <c r="F152" s="254"/>
      <c r="G152" s="36" t="s">
        <v>18</v>
      </c>
    </row>
    <row r="153" spans="1:7" ht="24.95" customHeight="1" x14ac:dyDescent="0.25">
      <c r="A153" s="97" t="s">
        <v>1</v>
      </c>
      <c r="B153" s="244" t="s">
        <v>46</v>
      </c>
      <c r="C153" s="245"/>
      <c r="D153" s="245"/>
      <c r="E153" s="245"/>
      <c r="F153" s="246"/>
      <c r="G153" s="98"/>
    </row>
    <row r="154" spans="1:7" ht="24.95" customHeight="1" x14ac:dyDescent="0.25">
      <c r="A154" s="97" t="s">
        <v>3</v>
      </c>
      <c r="B154" s="244" t="s">
        <v>47</v>
      </c>
      <c r="C154" s="245"/>
      <c r="D154" s="245"/>
      <c r="E154" s="245"/>
      <c r="F154" s="246"/>
      <c r="G154" s="98"/>
    </row>
    <row r="155" spans="1:7" ht="24.95" customHeight="1" x14ac:dyDescent="0.25">
      <c r="A155" s="97" t="s">
        <v>5</v>
      </c>
      <c r="B155" s="244" t="s">
        <v>48</v>
      </c>
      <c r="C155" s="245"/>
      <c r="D155" s="245"/>
      <c r="E155" s="245"/>
      <c r="F155" s="246"/>
      <c r="G155" s="98"/>
    </row>
    <row r="156" spans="1:7" ht="24.95" customHeight="1" x14ac:dyDescent="0.25">
      <c r="A156" s="97" t="s">
        <v>7</v>
      </c>
      <c r="B156" s="244" t="s">
        <v>49</v>
      </c>
      <c r="C156" s="245"/>
      <c r="D156" s="245"/>
      <c r="E156" s="245"/>
      <c r="F156" s="246"/>
      <c r="G156" s="98"/>
    </row>
    <row r="157" spans="1:7" ht="24.95" customHeight="1" x14ac:dyDescent="0.25">
      <c r="A157" s="97" t="s">
        <v>20</v>
      </c>
      <c r="B157" s="244" t="s">
        <v>37</v>
      </c>
      <c r="C157" s="245"/>
      <c r="D157" s="245"/>
      <c r="E157" s="245"/>
      <c r="F157" s="246"/>
      <c r="G157" s="98"/>
    </row>
    <row r="158" spans="1:7" ht="24.95" customHeight="1" x14ac:dyDescent="0.25">
      <c r="A158" s="242" t="s">
        <v>123</v>
      </c>
      <c r="B158" s="242"/>
      <c r="C158" s="242"/>
      <c r="D158" s="242"/>
      <c r="E158" s="242"/>
      <c r="F158" s="243"/>
      <c r="G158" s="99"/>
    </row>
    <row r="159" spans="1:7" ht="24.95" customHeight="1" x14ac:dyDescent="0.25">
      <c r="A159" s="97" t="s">
        <v>21</v>
      </c>
      <c r="B159" s="244" t="s">
        <v>50</v>
      </c>
      <c r="C159" s="245"/>
      <c r="D159" s="245"/>
      <c r="E159" s="245"/>
      <c r="F159" s="246"/>
      <c r="G159" s="98"/>
    </row>
    <row r="160" spans="1:7" ht="24.95" customHeight="1" x14ac:dyDescent="0.25">
      <c r="A160" s="233" t="s">
        <v>72</v>
      </c>
      <c r="B160" s="233"/>
      <c r="C160" s="233"/>
      <c r="D160" s="233"/>
      <c r="E160" s="233"/>
      <c r="F160" s="247"/>
      <c r="G160" s="100"/>
    </row>
    <row r="161" spans="1:7" x14ac:dyDescent="0.25">
      <c r="A161" s="17"/>
      <c r="B161" s="17"/>
      <c r="C161" s="16"/>
      <c r="D161" s="16"/>
      <c r="E161" s="16"/>
      <c r="F161" s="31"/>
      <c r="G161" s="16"/>
    </row>
    <row r="162" spans="1:7" x14ac:dyDescent="0.25">
      <c r="A162" s="17"/>
      <c r="B162" s="17"/>
      <c r="C162" s="16"/>
      <c r="D162" s="16"/>
      <c r="E162" s="16"/>
      <c r="F162" s="31"/>
      <c r="G162" s="16"/>
    </row>
    <row r="163" spans="1:7" ht="18.75" x14ac:dyDescent="0.25">
      <c r="A163" s="248" t="s">
        <v>51</v>
      </c>
      <c r="B163" s="248"/>
      <c r="C163" s="248"/>
      <c r="D163" s="248"/>
      <c r="E163" s="248"/>
      <c r="F163" s="248"/>
      <c r="G163" s="248"/>
    </row>
    <row r="164" spans="1:7" x14ac:dyDescent="0.25">
      <c r="A164" s="54"/>
      <c r="B164" s="54"/>
      <c r="C164" s="54"/>
      <c r="D164" s="54"/>
      <c r="E164" s="54"/>
      <c r="F164" s="54"/>
      <c r="G164" s="54"/>
    </row>
    <row r="165" spans="1:7" ht="52.5" customHeight="1" x14ac:dyDescent="0.25">
      <c r="A165" s="249" t="s">
        <v>52</v>
      </c>
      <c r="B165" s="250"/>
      <c r="C165" s="175" t="s">
        <v>135</v>
      </c>
      <c r="D165" s="101" t="s">
        <v>53</v>
      </c>
      <c r="E165" s="174" t="s">
        <v>136</v>
      </c>
      <c r="F165" s="173" t="s">
        <v>137</v>
      </c>
      <c r="G165" s="174" t="s">
        <v>132</v>
      </c>
    </row>
    <row r="166" spans="1:7" ht="24.95" customHeight="1" x14ac:dyDescent="0.25">
      <c r="A166" s="251" t="s">
        <v>160</v>
      </c>
      <c r="B166" s="252"/>
      <c r="C166" s="61"/>
      <c r="D166" s="30">
        <v>1</v>
      </c>
      <c r="E166" s="61"/>
      <c r="F166" s="63">
        <v>3</v>
      </c>
      <c r="G166" s="62"/>
    </row>
    <row r="167" spans="1:7" ht="24.95" customHeight="1" x14ac:dyDescent="0.25">
      <c r="A167" s="233" t="s">
        <v>116</v>
      </c>
      <c r="B167" s="234"/>
      <c r="C167" s="234"/>
      <c r="D167" s="234"/>
      <c r="E167" s="234"/>
      <c r="F167" s="234"/>
      <c r="G167" s="64"/>
    </row>
    <row r="168" spans="1:7" x14ac:dyDescent="0.25">
      <c r="A168" s="88"/>
      <c r="B168" s="88"/>
      <c r="C168" s="89"/>
      <c r="D168" s="90"/>
      <c r="E168" s="89"/>
      <c r="F168" s="90"/>
      <c r="G168" s="89"/>
    </row>
    <row r="169" spans="1:7" x14ac:dyDescent="0.25">
      <c r="A169" s="88"/>
      <c r="B169" s="88"/>
      <c r="C169" s="89"/>
      <c r="D169" s="90"/>
      <c r="E169" s="89"/>
      <c r="F169" s="90"/>
      <c r="G169" s="89"/>
    </row>
    <row r="170" spans="1:7" ht="18.75" x14ac:dyDescent="0.3">
      <c r="A170" s="235" t="s">
        <v>151</v>
      </c>
      <c r="B170" s="235"/>
      <c r="C170" s="235"/>
      <c r="D170" s="235"/>
      <c r="E170" s="235"/>
      <c r="F170" s="235"/>
      <c r="G170" s="235"/>
    </row>
    <row r="171" spans="1:7" x14ac:dyDescent="0.25">
      <c r="A171" s="236"/>
      <c r="B171" s="236"/>
      <c r="C171" s="236"/>
      <c r="D171" s="236"/>
      <c r="E171" s="236"/>
      <c r="F171" s="236"/>
      <c r="G171" s="236"/>
    </row>
    <row r="172" spans="1:7" ht="15.75" customHeight="1" x14ac:dyDescent="0.25">
      <c r="A172" s="237" t="s">
        <v>152</v>
      </c>
      <c r="B172" s="238"/>
      <c r="C172" s="238"/>
      <c r="D172" s="238"/>
      <c r="E172" s="238"/>
      <c r="F172" s="238"/>
      <c r="G172" s="239"/>
    </row>
    <row r="173" spans="1:7" x14ac:dyDescent="0.25">
      <c r="A173" s="195" t="s">
        <v>54</v>
      </c>
      <c r="B173" s="240" t="s">
        <v>73</v>
      </c>
      <c r="C173" s="240"/>
      <c r="D173" s="240"/>
      <c r="E173" s="240"/>
      <c r="F173" s="241" t="s">
        <v>18</v>
      </c>
      <c r="G173" s="241"/>
    </row>
    <row r="174" spans="1:7" ht="15.75" customHeight="1" x14ac:dyDescent="0.25">
      <c r="A174" s="87" t="s">
        <v>1</v>
      </c>
      <c r="B174" s="231" t="s">
        <v>128</v>
      </c>
      <c r="C174" s="231"/>
      <c r="D174" s="231"/>
      <c r="E174" s="231"/>
      <c r="F174" s="229">
        <v>0</v>
      </c>
      <c r="G174" s="230"/>
    </row>
    <row r="175" spans="1:7" ht="15.75" customHeight="1" x14ac:dyDescent="0.25">
      <c r="A175" s="87" t="s">
        <v>3</v>
      </c>
      <c r="B175" s="231" t="s">
        <v>134</v>
      </c>
      <c r="C175" s="231"/>
      <c r="D175" s="231"/>
      <c r="E175" s="231"/>
      <c r="F175" s="229">
        <v>0</v>
      </c>
      <c r="G175" s="230"/>
    </row>
    <row r="176" spans="1:7" ht="15.75" customHeight="1" x14ac:dyDescent="0.25">
      <c r="A176" s="87" t="s">
        <v>5</v>
      </c>
      <c r="B176" s="232" t="s">
        <v>133</v>
      </c>
      <c r="C176" s="227"/>
      <c r="D176" s="227"/>
      <c r="E176" s="228"/>
      <c r="F176" s="229">
        <v>0</v>
      </c>
      <c r="G176" s="230"/>
    </row>
    <row r="177" spans="1:7" ht="15.75" customHeight="1" x14ac:dyDescent="0.25">
      <c r="A177" s="200" t="s">
        <v>7</v>
      </c>
      <c r="B177" s="226" t="s">
        <v>199</v>
      </c>
      <c r="C177" s="227"/>
      <c r="D177" s="227"/>
      <c r="E177" s="228"/>
      <c r="F177" s="229">
        <v>0</v>
      </c>
      <c r="G177" s="230"/>
    </row>
    <row r="178" spans="1:7" x14ac:dyDescent="0.25">
      <c r="A178" s="201" t="s">
        <v>20</v>
      </c>
      <c r="B178" s="221" t="s">
        <v>174</v>
      </c>
      <c r="C178" s="222"/>
      <c r="D178" s="222"/>
      <c r="E178" s="222"/>
      <c r="F178" s="223">
        <v>0</v>
      </c>
      <c r="G178" s="223"/>
    </row>
    <row r="180" spans="1:7" ht="15" x14ac:dyDescent="0.25">
      <c r="A180" s="224" t="s">
        <v>224</v>
      </c>
      <c r="B180" s="225"/>
      <c r="C180" s="225"/>
      <c r="D180" s="225"/>
      <c r="E180" s="225"/>
      <c r="F180" s="225"/>
      <c r="G180" s="225"/>
    </row>
  </sheetData>
  <mergeCells count="156">
    <mergeCell ref="A2:G2"/>
    <mergeCell ref="A3:G3"/>
    <mergeCell ref="A5:G5"/>
    <mergeCell ref="B7:E7"/>
    <mergeCell ref="F7:G7"/>
    <mergeCell ref="B21:E21"/>
    <mergeCell ref="F21:G21"/>
    <mergeCell ref="B22:E22"/>
    <mergeCell ref="F22:G22"/>
    <mergeCell ref="A12:G12"/>
    <mergeCell ref="A14:E14"/>
    <mergeCell ref="B15:E15"/>
    <mergeCell ref="A17:G17"/>
    <mergeCell ref="B8:E8"/>
    <mergeCell ref="F8:G8"/>
    <mergeCell ref="B9:E9"/>
    <mergeCell ref="F9:G9"/>
    <mergeCell ref="B10:E10"/>
    <mergeCell ref="F10:G10"/>
    <mergeCell ref="B23:E23"/>
    <mergeCell ref="F23:G23"/>
    <mergeCell ref="A19:G19"/>
    <mergeCell ref="B20:E20"/>
    <mergeCell ref="F20:G20"/>
    <mergeCell ref="B32:F32"/>
    <mergeCell ref="B33:F33"/>
    <mergeCell ref="B34:F34"/>
    <mergeCell ref="A35:F35"/>
    <mergeCell ref="A37:G37"/>
    <mergeCell ref="A39:G39"/>
    <mergeCell ref="A25:G25"/>
    <mergeCell ref="B27:F27"/>
    <mergeCell ref="B28:F28"/>
    <mergeCell ref="B29:F29"/>
    <mergeCell ref="B30:F30"/>
    <mergeCell ref="B31:F31"/>
    <mergeCell ref="B48:E48"/>
    <mergeCell ref="B49:E49"/>
    <mergeCell ref="B50:E50"/>
    <mergeCell ref="B51:E51"/>
    <mergeCell ref="B52:E52"/>
    <mergeCell ref="B53:E53"/>
    <mergeCell ref="B41:E41"/>
    <mergeCell ref="B42:E42"/>
    <mergeCell ref="B43:E43"/>
    <mergeCell ref="B44:E44"/>
    <mergeCell ref="A45:F45"/>
    <mergeCell ref="B47:E47"/>
    <mergeCell ref="B62:F62"/>
    <mergeCell ref="B63:F63"/>
    <mergeCell ref="B64:F64"/>
    <mergeCell ref="A65:F65"/>
    <mergeCell ref="A67:G67"/>
    <mergeCell ref="B70:F70"/>
    <mergeCell ref="B54:E54"/>
    <mergeCell ref="B55:E55"/>
    <mergeCell ref="A56:E56"/>
    <mergeCell ref="A58:G58"/>
    <mergeCell ref="B60:F60"/>
    <mergeCell ref="B61:F61"/>
    <mergeCell ref="B79:E79"/>
    <mergeCell ref="B80:E80"/>
    <mergeCell ref="B81:E81"/>
    <mergeCell ref="A82:F82"/>
    <mergeCell ref="B84:E84"/>
    <mergeCell ref="B85:E85"/>
    <mergeCell ref="B71:F71"/>
    <mergeCell ref="B72:F72"/>
    <mergeCell ref="B73:F73"/>
    <mergeCell ref="A74:F74"/>
    <mergeCell ref="A76:G76"/>
    <mergeCell ref="B78:E78"/>
    <mergeCell ref="B93:E93"/>
    <mergeCell ref="A94:F94"/>
    <mergeCell ref="B96:F96"/>
    <mergeCell ref="B97:F97"/>
    <mergeCell ref="B98:F98"/>
    <mergeCell ref="B99:F99"/>
    <mergeCell ref="B86:E86"/>
    <mergeCell ref="B87:E87"/>
    <mergeCell ref="A88:F88"/>
    <mergeCell ref="B90:E90"/>
    <mergeCell ref="B91:E91"/>
    <mergeCell ref="B92:E92"/>
    <mergeCell ref="B108:E108"/>
    <mergeCell ref="B109:E109"/>
    <mergeCell ref="B110:E110"/>
    <mergeCell ref="B111:E111"/>
    <mergeCell ref="B112:E112"/>
    <mergeCell ref="B113:E113"/>
    <mergeCell ref="A100:F100"/>
    <mergeCell ref="A101:G101"/>
    <mergeCell ref="A103:G103"/>
    <mergeCell ref="B105:E105"/>
    <mergeCell ref="B106:E106"/>
    <mergeCell ref="B107:E107"/>
    <mergeCell ref="A121:G121"/>
    <mergeCell ref="B123:F123"/>
    <mergeCell ref="B124:F124"/>
    <mergeCell ref="B125:F125"/>
    <mergeCell ref="B126:F126"/>
    <mergeCell ref="B127:F127"/>
    <mergeCell ref="B114:E114"/>
    <mergeCell ref="B115:E115"/>
    <mergeCell ref="B116:E116"/>
    <mergeCell ref="B117:E117"/>
    <mergeCell ref="A118:E118"/>
    <mergeCell ref="A119:G119"/>
    <mergeCell ref="B137:E137"/>
    <mergeCell ref="C138:E138"/>
    <mergeCell ref="C139:E139"/>
    <mergeCell ref="C140:E140"/>
    <mergeCell ref="B141:E141"/>
    <mergeCell ref="A142:F142"/>
    <mergeCell ref="A128:F128"/>
    <mergeCell ref="A130:G130"/>
    <mergeCell ref="A132:G132"/>
    <mergeCell ref="B134:E134"/>
    <mergeCell ref="B135:E135"/>
    <mergeCell ref="B136:E136"/>
    <mergeCell ref="A152:F152"/>
    <mergeCell ref="B153:F153"/>
    <mergeCell ref="B154:F154"/>
    <mergeCell ref="B155:F155"/>
    <mergeCell ref="B156:F156"/>
    <mergeCell ref="B157:F157"/>
    <mergeCell ref="A144:G144"/>
    <mergeCell ref="A145:G145"/>
    <mergeCell ref="A146:G146"/>
    <mergeCell ref="A147:G147"/>
    <mergeCell ref="A148:G148"/>
    <mergeCell ref="A150:G150"/>
    <mergeCell ref="B178:E178"/>
    <mergeCell ref="F178:G178"/>
    <mergeCell ref="A68:G68"/>
    <mergeCell ref="A180:G180"/>
    <mergeCell ref="B177:E177"/>
    <mergeCell ref="F177:G177"/>
    <mergeCell ref="B174:E174"/>
    <mergeCell ref="F174:G174"/>
    <mergeCell ref="B175:E175"/>
    <mergeCell ref="F175:G175"/>
    <mergeCell ref="B176:E176"/>
    <mergeCell ref="F176:G176"/>
    <mergeCell ref="A167:F167"/>
    <mergeCell ref="A170:G170"/>
    <mergeCell ref="A171:G171"/>
    <mergeCell ref="A172:G172"/>
    <mergeCell ref="B173:E173"/>
    <mergeCell ref="F173:G173"/>
    <mergeCell ref="A158:F158"/>
    <mergeCell ref="B159:F159"/>
    <mergeCell ref="A160:F160"/>
    <mergeCell ref="A163:G163"/>
    <mergeCell ref="A165:B165"/>
    <mergeCell ref="A166:B16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6" fitToHeight="99" orientation="portrait" r:id="rId1"/>
  <headerFooter>
    <oddHeader>&amp;C&amp;"-,Negrito"&amp;16ANEXO III</oddHeader>
  </headerFooter>
  <rowBreaks count="1" manualBreakCount="1">
    <brk id="1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C5" sqref="C5"/>
    </sheetView>
  </sheetViews>
  <sheetFormatPr defaultRowHeight="15" x14ac:dyDescent="0.25"/>
  <cols>
    <col min="1" max="1" width="5.7109375" customWidth="1"/>
    <col min="2" max="2" width="45.85546875" customWidth="1"/>
    <col min="3" max="6" width="14.7109375" customWidth="1"/>
    <col min="7" max="7" width="15.7109375" customWidth="1"/>
    <col min="8" max="8" width="10.5703125" bestFit="1" customWidth="1"/>
  </cols>
  <sheetData>
    <row r="1" spans="1:8" ht="15.75" x14ac:dyDescent="0.25">
      <c r="A1" s="91"/>
      <c r="B1" s="91"/>
      <c r="C1" s="91"/>
      <c r="D1" s="91"/>
      <c r="E1" s="91"/>
      <c r="F1" s="91"/>
      <c r="G1" s="91"/>
    </row>
    <row r="2" spans="1:8" ht="18.75" x14ac:dyDescent="0.25">
      <c r="A2" s="322" t="s">
        <v>221</v>
      </c>
      <c r="B2" s="323"/>
      <c r="C2" s="323"/>
      <c r="D2" s="323"/>
      <c r="E2" s="323"/>
      <c r="F2" s="323"/>
      <c r="G2" s="323"/>
    </row>
    <row r="3" spans="1:8" ht="18.75" x14ac:dyDescent="0.25">
      <c r="A3" s="157"/>
      <c r="B3" s="157"/>
      <c r="C3" s="157"/>
      <c r="D3" s="157"/>
      <c r="E3" s="157"/>
      <c r="F3" s="157"/>
      <c r="G3" s="157"/>
    </row>
    <row r="4" spans="1:8" ht="31.5" x14ac:dyDescent="0.25">
      <c r="A4" s="184" t="s">
        <v>147</v>
      </c>
      <c r="B4" s="184" t="s">
        <v>153</v>
      </c>
      <c r="C4" s="184" t="s">
        <v>154</v>
      </c>
      <c r="D4" s="184" t="s">
        <v>146</v>
      </c>
      <c r="E4" s="184" t="s">
        <v>157</v>
      </c>
      <c r="F4" s="184" t="s">
        <v>155</v>
      </c>
      <c r="G4" s="184" t="s">
        <v>156</v>
      </c>
    </row>
    <row r="5" spans="1:8" ht="15.75" x14ac:dyDescent="0.25">
      <c r="A5" s="176">
        <v>1</v>
      </c>
      <c r="B5" s="183" t="s">
        <v>176</v>
      </c>
      <c r="C5" s="141">
        <v>4</v>
      </c>
      <c r="D5" s="178" t="s">
        <v>122</v>
      </c>
      <c r="E5" s="179">
        <v>0</v>
      </c>
      <c r="F5" s="179">
        <f>E5*C5</f>
        <v>0</v>
      </c>
      <c r="G5" s="102">
        <f>F5/12</f>
        <v>0</v>
      </c>
    </row>
    <row r="6" spans="1:8" ht="15.75" x14ac:dyDescent="0.25">
      <c r="A6" s="176">
        <v>2</v>
      </c>
      <c r="B6" s="183" t="s">
        <v>175</v>
      </c>
      <c r="C6" s="141">
        <v>4</v>
      </c>
      <c r="D6" s="178" t="s">
        <v>122</v>
      </c>
      <c r="E6" s="179">
        <v>0</v>
      </c>
      <c r="F6" s="179">
        <f t="shared" ref="F6:F9" si="0">E6*C6</f>
        <v>0</v>
      </c>
      <c r="G6" s="102">
        <f t="shared" ref="G6:G9" si="1">F6/12</f>
        <v>0</v>
      </c>
    </row>
    <row r="7" spans="1:8" ht="31.5" x14ac:dyDescent="0.25">
      <c r="A7" s="176">
        <v>3</v>
      </c>
      <c r="B7" s="183" t="s">
        <v>177</v>
      </c>
      <c r="C7" s="141">
        <v>2</v>
      </c>
      <c r="D7" s="178" t="s">
        <v>130</v>
      </c>
      <c r="E7" s="179">
        <v>0</v>
      </c>
      <c r="F7" s="179">
        <f t="shared" si="0"/>
        <v>0</v>
      </c>
      <c r="G7" s="102">
        <f t="shared" si="1"/>
        <v>0</v>
      </c>
    </row>
    <row r="8" spans="1:8" ht="15.75" x14ac:dyDescent="0.25">
      <c r="A8" s="176">
        <v>5</v>
      </c>
      <c r="B8" s="183" t="s">
        <v>178</v>
      </c>
      <c r="C8" s="141">
        <v>4</v>
      </c>
      <c r="D8" s="178" t="s">
        <v>130</v>
      </c>
      <c r="E8" s="179">
        <v>0</v>
      </c>
      <c r="F8" s="179">
        <f t="shared" si="0"/>
        <v>0</v>
      </c>
      <c r="G8" s="102">
        <f t="shared" si="1"/>
        <v>0</v>
      </c>
    </row>
    <row r="9" spans="1:8" ht="15.75" x14ac:dyDescent="0.25">
      <c r="A9" s="176">
        <v>6</v>
      </c>
      <c r="B9" s="177" t="s">
        <v>150</v>
      </c>
      <c r="C9" s="141">
        <v>2</v>
      </c>
      <c r="D9" s="178" t="s">
        <v>122</v>
      </c>
      <c r="E9" s="179">
        <v>0</v>
      </c>
      <c r="F9" s="179">
        <f t="shared" si="0"/>
        <v>0</v>
      </c>
      <c r="G9" s="102">
        <f t="shared" si="1"/>
        <v>0</v>
      </c>
    </row>
    <row r="10" spans="1:8" ht="15.75" x14ac:dyDescent="0.25">
      <c r="A10" s="324" t="s">
        <v>170</v>
      </c>
      <c r="B10" s="325"/>
      <c r="C10" s="325"/>
      <c r="D10" s="325"/>
      <c r="E10" s="325"/>
      <c r="F10" s="193">
        <f>SUM(F5:F9)</f>
        <v>0</v>
      </c>
      <c r="G10" s="194">
        <f>SUM(G5:G9)</f>
        <v>0</v>
      </c>
      <c r="H10" s="15"/>
    </row>
    <row r="11" spans="1:8" ht="15.75" x14ac:dyDescent="0.25">
      <c r="A11" s="180"/>
      <c r="B11" s="180"/>
      <c r="C11" s="180"/>
      <c r="D11" s="180"/>
      <c r="E11" s="180"/>
      <c r="F11" s="181"/>
      <c r="G11" s="182"/>
    </row>
    <row r="12" spans="1:8" x14ac:dyDescent="0.25">
      <c r="A12" s="321" t="s">
        <v>158</v>
      </c>
      <c r="B12" s="321"/>
      <c r="C12" s="321"/>
      <c r="D12" s="321"/>
      <c r="E12" s="321"/>
      <c r="F12" s="321"/>
      <c r="G12" s="321"/>
    </row>
    <row r="13" spans="1:8" x14ac:dyDescent="0.25">
      <c r="A13" s="321" t="s">
        <v>163</v>
      </c>
      <c r="B13" s="321"/>
      <c r="C13" s="321"/>
      <c r="D13" s="321"/>
      <c r="E13" s="321"/>
      <c r="F13" s="321"/>
      <c r="G13" s="321"/>
    </row>
  </sheetData>
  <mergeCells count="4">
    <mergeCell ref="A12:G12"/>
    <mergeCell ref="A13:G13"/>
    <mergeCell ref="A2:G2"/>
    <mergeCell ref="A10:E10"/>
  </mergeCells>
  <printOptions horizontalCentered="1"/>
  <pageMargins left="0.51181102362204722" right="0.51181102362204722" top="0.98425196850393704" bottom="0.47244094488188981" header="0.78740157480314965" footer="0.31496062992125984"/>
  <pageSetup paperSize="9" scale="73" fitToHeight="99" orientation="portrait" r:id="rId1"/>
  <headerFooter>
    <oddHeader>&amp;C&amp;"-,Negrito"&amp;16ANEXO IV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2"/>
  <sheetViews>
    <sheetView view="pageLayout" workbookViewId="0">
      <selection activeCell="B6" sqref="B6"/>
    </sheetView>
  </sheetViews>
  <sheetFormatPr defaultRowHeight="15" x14ac:dyDescent="0.25"/>
  <cols>
    <col min="1" max="1" width="30.140625" customWidth="1"/>
    <col min="2" max="8" width="13.7109375" customWidth="1"/>
    <col min="9" max="9" width="17.28515625" customWidth="1"/>
  </cols>
  <sheetData>
    <row r="2" spans="1:9" ht="18.75" x14ac:dyDescent="0.25">
      <c r="A2" s="326" t="s">
        <v>215</v>
      </c>
      <c r="B2" s="326"/>
      <c r="C2" s="326"/>
      <c r="D2" s="326"/>
      <c r="E2" s="326"/>
      <c r="F2" s="326"/>
      <c r="G2" s="326"/>
      <c r="H2" s="326"/>
      <c r="I2" s="326"/>
    </row>
    <row r="4" spans="1:9" ht="47.25" customHeight="1" x14ac:dyDescent="0.25">
      <c r="A4" s="327" t="s">
        <v>73</v>
      </c>
      <c r="B4" s="197" t="s">
        <v>191</v>
      </c>
      <c r="C4" s="197" t="s">
        <v>171</v>
      </c>
      <c r="D4" s="197" t="s">
        <v>172</v>
      </c>
      <c r="E4" s="197" t="s">
        <v>197</v>
      </c>
      <c r="F4" s="197" t="s">
        <v>173</v>
      </c>
      <c r="G4" s="197" t="s">
        <v>186</v>
      </c>
      <c r="H4" s="197" t="s">
        <v>198</v>
      </c>
      <c r="I4" s="197" t="s">
        <v>192</v>
      </c>
    </row>
    <row r="5" spans="1:9" ht="20.100000000000001" customHeight="1" x14ac:dyDescent="0.25">
      <c r="A5" s="327"/>
      <c r="B5" s="198" t="s">
        <v>164</v>
      </c>
      <c r="C5" s="198" t="s">
        <v>165</v>
      </c>
      <c r="D5" s="198" t="s">
        <v>166</v>
      </c>
      <c r="E5" s="198" t="s">
        <v>167</v>
      </c>
      <c r="F5" s="198" t="s">
        <v>187</v>
      </c>
      <c r="G5" s="198" t="s">
        <v>188</v>
      </c>
      <c r="H5" s="198" t="s">
        <v>189</v>
      </c>
      <c r="I5" s="198" t="s">
        <v>190</v>
      </c>
    </row>
    <row r="6" spans="1:9" ht="45" customHeight="1" x14ac:dyDescent="0.25">
      <c r="A6" s="192" t="s">
        <v>196</v>
      </c>
      <c r="B6" s="188">
        <v>100</v>
      </c>
      <c r="C6" s="189">
        <v>0</v>
      </c>
      <c r="D6" s="189">
        <v>0</v>
      </c>
      <c r="E6" s="189">
        <v>0</v>
      </c>
      <c r="F6" s="190" t="s">
        <v>213</v>
      </c>
      <c r="G6" s="190">
        <v>0</v>
      </c>
      <c r="H6" s="190">
        <v>0</v>
      </c>
      <c r="I6" s="190">
        <v>0</v>
      </c>
    </row>
    <row r="7" spans="1:9" ht="15.75" x14ac:dyDescent="0.25">
      <c r="A7" s="329" t="s">
        <v>195</v>
      </c>
      <c r="B7" s="330"/>
      <c r="C7" s="330"/>
      <c r="D7" s="330"/>
      <c r="E7" s="330"/>
      <c r="F7" s="330"/>
      <c r="G7" s="330"/>
      <c r="H7" s="331"/>
      <c r="I7" s="191">
        <f>I6</f>
        <v>0</v>
      </c>
    </row>
    <row r="9" spans="1:9" ht="15" customHeight="1" x14ac:dyDescent="0.25">
      <c r="A9" s="328" t="s">
        <v>214</v>
      </c>
      <c r="B9" s="328"/>
      <c r="C9" s="328"/>
      <c r="D9" s="328"/>
      <c r="E9" s="328"/>
      <c r="F9" s="328"/>
      <c r="G9" s="328"/>
      <c r="H9" s="328"/>
      <c r="I9" s="328"/>
    </row>
    <row r="10" spans="1:9" ht="15" customHeight="1" x14ac:dyDescent="0.25">
      <c r="A10" s="328" t="s">
        <v>169</v>
      </c>
      <c r="B10" s="328"/>
      <c r="C10" s="328"/>
      <c r="D10" s="328"/>
      <c r="E10" s="328"/>
      <c r="F10" s="328"/>
      <c r="G10" s="328"/>
      <c r="H10" s="328"/>
      <c r="I10" s="328"/>
    </row>
    <row r="11" spans="1:9" ht="15" customHeight="1" x14ac:dyDescent="0.25">
      <c r="A11" s="328" t="s">
        <v>168</v>
      </c>
      <c r="B11" s="328"/>
      <c r="C11" s="328"/>
      <c r="D11" s="328"/>
      <c r="E11" s="328"/>
      <c r="F11" s="328"/>
      <c r="G11" s="328"/>
      <c r="H11" s="328"/>
      <c r="I11" s="328"/>
    </row>
    <row r="12" spans="1:9" ht="25.5" customHeight="1" x14ac:dyDescent="0.25">
      <c r="A12" s="328" t="s">
        <v>220</v>
      </c>
      <c r="B12" s="328"/>
      <c r="C12" s="328"/>
      <c r="D12" s="328"/>
      <c r="E12" s="328"/>
      <c r="F12" s="328"/>
      <c r="G12" s="328"/>
      <c r="H12" s="328"/>
      <c r="I12" s="328"/>
    </row>
  </sheetData>
  <mergeCells count="7">
    <mergeCell ref="A2:I2"/>
    <mergeCell ref="A4:A5"/>
    <mergeCell ref="A12:I12"/>
    <mergeCell ref="A7:H7"/>
    <mergeCell ref="A9:I9"/>
    <mergeCell ref="A10:I10"/>
    <mergeCell ref="A11:I11"/>
  </mergeCells>
  <pageMargins left="0.39370078740157483" right="0.39370078740157483" top="0.78740157480314965" bottom="0.78740157480314965" header="0.31496062992125984" footer="0.31496062992125984"/>
  <pageSetup paperSize="9" scale="66" orientation="portrait" r:id="rId1"/>
  <headerFooter>
    <oddHeader>&amp;C&amp;"Calibri,Negrito"&amp;16ANEXO 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pageSetUpPr fitToPage="1"/>
  </sheetPr>
  <dimension ref="A1:D24"/>
  <sheetViews>
    <sheetView topLeftCell="A7" workbookViewId="0">
      <selection activeCell="C24" sqref="C24"/>
    </sheetView>
  </sheetViews>
  <sheetFormatPr defaultRowHeight="15" x14ac:dyDescent="0.25"/>
  <cols>
    <col min="1" max="1" width="5.28515625" customWidth="1"/>
    <col min="2" max="2" width="74" customWidth="1"/>
    <col min="3" max="4" width="17.7109375" customWidth="1"/>
  </cols>
  <sheetData>
    <row r="1" spans="1:4" ht="18.75" x14ac:dyDescent="0.25">
      <c r="A1" s="332" t="s">
        <v>222</v>
      </c>
      <c r="B1" s="333"/>
      <c r="C1" s="333"/>
      <c r="D1" s="333"/>
    </row>
    <row r="2" spans="1:4" ht="18.75" x14ac:dyDescent="0.25">
      <c r="A2" s="211"/>
      <c r="B2" s="212"/>
      <c r="C2" s="212"/>
      <c r="D2" s="212"/>
    </row>
    <row r="3" spans="1:4" ht="18" customHeight="1" x14ac:dyDescent="0.25">
      <c r="A3" s="144"/>
      <c r="B3" s="145"/>
      <c r="C3" s="145"/>
      <c r="D3" s="145"/>
    </row>
    <row r="4" spans="1:4" ht="21" customHeight="1" x14ac:dyDescent="0.25">
      <c r="A4" s="334" t="s">
        <v>185</v>
      </c>
      <c r="B4" s="335"/>
      <c r="C4" s="335"/>
      <c r="D4" s="335"/>
    </row>
    <row r="5" spans="1:4" ht="43.5" customHeight="1" x14ac:dyDescent="0.25">
      <c r="A5" s="253" t="s">
        <v>211</v>
      </c>
      <c r="B5" s="240"/>
      <c r="C5" s="146" t="s">
        <v>139</v>
      </c>
      <c r="D5" s="146" t="s">
        <v>129</v>
      </c>
    </row>
    <row r="6" spans="1:4" ht="21" customHeight="1" x14ac:dyDescent="0.25">
      <c r="A6" s="202" t="s">
        <v>1</v>
      </c>
      <c r="B6" s="206" t="s">
        <v>128</v>
      </c>
      <c r="C6" s="147">
        <f>C22</f>
        <v>6046.7277343496708</v>
      </c>
      <c r="D6" s="147">
        <f>D22</f>
        <v>7495.2739025357441</v>
      </c>
    </row>
    <row r="7" spans="1:4" ht="21" customHeight="1" x14ac:dyDescent="0.25">
      <c r="A7" s="202" t="s">
        <v>3</v>
      </c>
      <c r="B7" s="206" t="s">
        <v>182</v>
      </c>
      <c r="C7" s="147">
        <f>C6*3</f>
        <v>18140.183203049011</v>
      </c>
      <c r="D7" s="147">
        <f>D6*3</f>
        <v>22485.821707607232</v>
      </c>
    </row>
    <row r="8" spans="1:4" ht="21" customHeight="1" x14ac:dyDescent="0.25">
      <c r="A8" s="203" t="s">
        <v>5</v>
      </c>
      <c r="B8" s="207" t="s">
        <v>184</v>
      </c>
      <c r="C8" s="204">
        <f>C7*12</f>
        <v>217682.19843658814</v>
      </c>
      <c r="D8" s="204">
        <f>D7*12</f>
        <v>269829.86049128679</v>
      </c>
    </row>
    <row r="9" spans="1:4" ht="21" customHeight="1" x14ac:dyDescent="0.25">
      <c r="A9" s="203" t="s">
        <v>7</v>
      </c>
      <c r="B9" s="207" t="s">
        <v>212</v>
      </c>
      <c r="C9" s="204">
        <f>EST_DIÁRIAS!I8</f>
        <v>10229.211087420044</v>
      </c>
      <c r="D9" s="204">
        <f>EST_DIÁRIAS!I17</f>
        <v>12392.350557244172</v>
      </c>
    </row>
    <row r="10" spans="1:4" ht="21" customHeight="1" x14ac:dyDescent="0.25">
      <c r="A10" s="203" t="s">
        <v>20</v>
      </c>
      <c r="B10" s="207" t="s">
        <v>180</v>
      </c>
      <c r="C10" s="205">
        <f>SUM(C8:C9)</f>
        <v>227911.40952400817</v>
      </c>
      <c r="D10" s="205">
        <f>SUM(D8:D9)</f>
        <v>282222.21104853094</v>
      </c>
    </row>
    <row r="11" spans="1:4" ht="21" customHeight="1" x14ac:dyDescent="0.25">
      <c r="A11" s="148"/>
      <c r="B11" s="148"/>
      <c r="C11" s="149"/>
      <c r="D11" s="149"/>
    </row>
    <row r="12" spans="1:4" ht="21" customHeight="1" x14ac:dyDescent="0.25">
      <c r="A12" s="336" t="s">
        <v>223</v>
      </c>
      <c r="B12" s="337"/>
      <c r="C12" s="337"/>
      <c r="D12" s="337"/>
    </row>
    <row r="13" spans="1:4" ht="15.75" x14ac:dyDescent="0.25">
      <c r="A13" s="143" t="s">
        <v>16</v>
      </c>
      <c r="B13" s="150" t="s">
        <v>149</v>
      </c>
      <c r="C13" s="340" t="str">
        <f>EST_MÁX!$B$17</f>
        <v>Motorista</v>
      </c>
      <c r="D13" s="341"/>
    </row>
    <row r="14" spans="1:4" ht="31.5" customHeight="1" x14ac:dyDescent="0.25">
      <c r="A14" s="237" t="s">
        <v>148</v>
      </c>
      <c r="B14" s="238"/>
      <c r="C14" s="146" t="s">
        <v>139</v>
      </c>
      <c r="D14" s="146" t="s">
        <v>129</v>
      </c>
    </row>
    <row r="15" spans="1:4" ht="15.75" x14ac:dyDescent="0.25">
      <c r="A15" s="151" t="s">
        <v>1</v>
      </c>
      <c r="B15" s="152" t="s">
        <v>46</v>
      </c>
      <c r="C15" s="147">
        <f>EST_MIN!$G$156</f>
        <v>2576.23</v>
      </c>
      <c r="D15" s="147">
        <f>EST_MÁX!$G$156</f>
        <v>2576.23</v>
      </c>
    </row>
    <row r="16" spans="1:4" ht="15.75" x14ac:dyDescent="0.25">
      <c r="A16" s="151" t="s">
        <v>3</v>
      </c>
      <c r="B16" s="152" t="s">
        <v>47</v>
      </c>
      <c r="C16" s="147">
        <f>EST_MIN!$G$157</f>
        <v>2178.9560199999996</v>
      </c>
      <c r="D16" s="147">
        <f>EST_MÁX!$G$157</f>
        <v>2178.9560199999996</v>
      </c>
    </row>
    <row r="17" spans="1:4" ht="15.75" x14ac:dyDescent="0.25">
      <c r="A17" s="151" t="s">
        <v>5</v>
      </c>
      <c r="B17" s="152" t="s">
        <v>48</v>
      </c>
      <c r="C17" s="147">
        <f>EST_MIN!$G$158</f>
        <v>374.36351564844432</v>
      </c>
      <c r="D17" s="147">
        <f>EST_MÁX!$G$158</f>
        <v>360.1617901504444</v>
      </c>
    </row>
    <row r="18" spans="1:4" ht="15.75" x14ac:dyDescent="0.25">
      <c r="A18" s="151" t="s">
        <v>7</v>
      </c>
      <c r="B18" s="152" t="s">
        <v>49</v>
      </c>
      <c r="C18" s="147">
        <f>EST_MIN!$G$159</f>
        <v>380.25350707761913</v>
      </c>
      <c r="D18" s="147">
        <f>EST_MÁX!$G$159</f>
        <v>418.80205079670037</v>
      </c>
    </row>
    <row r="19" spans="1:4" ht="15.75" x14ac:dyDescent="0.25">
      <c r="A19" s="151" t="s">
        <v>20</v>
      </c>
      <c r="B19" s="152" t="s">
        <v>37</v>
      </c>
      <c r="C19" s="147">
        <f>EST_MIN!$G$160</f>
        <v>105.87083333333334</v>
      </c>
      <c r="D19" s="147">
        <f>EST_MÁX!$G$160</f>
        <v>211.74166666666667</v>
      </c>
    </row>
    <row r="20" spans="1:4" ht="15.75" x14ac:dyDescent="0.25">
      <c r="A20" s="342" t="s">
        <v>123</v>
      </c>
      <c r="B20" s="343"/>
      <c r="C20" s="153">
        <f>EST_MIN!$G$161</f>
        <v>5615.6738760593962</v>
      </c>
      <c r="D20" s="153">
        <f>EST_MÁX!$G$161</f>
        <v>5745.8915276138105</v>
      </c>
    </row>
    <row r="21" spans="1:4" ht="15.75" x14ac:dyDescent="0.25">
      <c r="A21" s="151" t="s">
        <v>21</v>
      </c>
      <c r="B21" s="152" t="s">
        <v>50</v>
      </c>
      <c r="C21" s="154">
        <f>EST_MIN!$G$162</f>
        <v>431.05385829027438</v>
      </c>
      <c r="D21" s="154">
        <f>EST_MÁX!$G$162</f>
        <v>1749.3823749219341</v>
      </c>
    </row>
    <row r="22" spans="1:4" ht="15.75" x14ac:dyDescent="0.25">
      <c r="A22" s="344" t="s">
        <v>181</v>
      </c>
      <c r="B22" s="345"/>
      <c r="C22" s="155">
        <f>C21+C20</f>
        <v>6046.7277343496708</v>
      </c>
      <c r="D22" s="155">
        <f>D21+D20</f>
        <v>7495.2739025357441</v>
      </c>
    </row>
    <row r="23" spans="1:4" ht="15.75" x14ac:dyDescent="0.25">
      <c r="A23" s="346" t="s">
        <v>182</v>
      </c>
      <c r="B23" s="347"/>
      <c r="C23" s="156">
        <f>C22*6</f>
        <v>36280.366406098023</v>
      </c>
      <c r="D23" s="156">
        <f>D22*6</f>
        <v>44971.643415214465</v>
      </c>
    </row>
    <row r="24" spans="1:4" ht="15.75" x14ac:dyDescent="0.25">
      <c r="A24" s="338" t="s">
        <v>183</v>
      </c>
      <c r="B24" s="339"/>
      <c r="C24" s="216">
        <f>C23*12</f>
        <v>435364.39687317627</v>
      </c>
      <c r="D24" s="216">
        <f>D23*12</f>
        <v>539659.72098257358</v>
      </c>
    </row>
  </sheetData>
  <mergeCells count="10">
    <mergeCell ref="A1:D1"/>
    <mergeCell ref="A4:D4"/>
    <mergeCell ref="A5:B5"/>
    <mergeCell ref="A12:D12"/>
    <mergeCell ref="A24:B24"/>
    <mergeCell ref="C13:D13"/>
    <mergeCell ref="A14:B14"/>
    <mergeCell ref="A20:B20"/>
    <mergeCell ref="A22:B22"/>
    <mergeCell ref="A23:B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fitToHeight="99" orientation="portrait" r:id="rId1"/>
  <headerFooter>
    <oddHeader>&amp;C&amp;"Calibri,Negrito"&amp;14ANEXO VI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2"/>
  <dimension ref="A1:I183"/>
  <sheetViews>
    <sheetView topLeftCell="A115" zoomScaleNormal="100" workbookViewId="0">
      <selection activeCell="G127" sqref="G127"/>
    </sheetView>
  </sheetViews>
  <sheetFormatPr defaultRowHeight="15.75" x14ac:dyDescent="0.25"/>
  <cols>
    <col min="1" max="1" width="9.140625" style="32"/>
    <col min="2" max="2" width="20.7109375" style="32" customWidth="1"/>
    <col min="3" max="3" width="22.7109375" style="32" customWidth="1"/>
    <col min="4" max="4" width="17.7109375" style="32" customWidth="1"/>
    <col min="5" max="7" width="22.7109375" style="32" customWidth="1"/>
  </cols>
  <sheetData>
    <row r="1" spans="1:7" ht="11.25" customHeight="1" x14ac:dyDescent="0.25">
      <c r="A1" s="109"/>
      <c r="B1" s="109"/>
      <c r="C1" s="109"/>
      <c r="D1" s="109"/>
      <c r="E1" s="109"/>
      <c r="F1" s="109"/>
      <c r="G1" s="109"/>
    </row>
    <row r="2" spans="1:7" ht="11.25" customHeight="1" x14ac:dyDescent="0.25">
      <c r="A2" s="305" t="s">
        <v>216</v>
      </c>
      <c r="B2" s="305"/>
      <c r="C2" s="305"/>
      <c r="D2" s="305"/>
      <c r="E2" s="305"/>
      <c r="F2" s="305"/>
      <c r="G2" s="305"/>
    </row>
    <row r="3" spans="1:7" ht="11.25" customHeight="1" x14ac:dyDescent="0.25">
      <c r="A3" s="208"/>
      <c r="B3" s="208"/>
      <c r="C3" s="208"/>
      <c r="D3" s="208"/>
      <c r="E3" s="208"/>
      <c r="F3" s="208"/>
      <c r="G3" s="208"/>
    </row>
    <row r="4" spans="1:7" ht="18.75" x14ac:dyDescent="0.25">
      <c r="A4" s="305" t="s">
        <v>138</v>
      </c>
      <c r="B4" s="305"/>
      <c r="C4" s="305"/>
      <c r="D4" s="305"/>
      <c r="E4" s="305"/>
      <c r="F4" s="305"/>
      <c r="G4" s="305"/>
    </row>
    <row r="5" spans="1:7" ht="9" customHeight="1" x14ac:dyDescent="0.25">
      <c r="A5" s="306"/>
      <c r="B5" s="306"/>
      <c r="C5" s="306"/>
      <c r="D5" s="306"/>
      <c r="E5" s="306"/>
      <c r="F5" s="306"/>
      <c r="G5" s="306"/>
    </row>
    <row r="6" spans="1:7" ht="10.5" customHeight="1" x14ac:dyDescent="0.25">
      <c r="A6" s="110"/>
      <c r="B6" s="110"/>
      <c r="C6" s="110"/>
      <c r="D6" s="110"/>
      <c r="E6" s="110"/>
      <c r="F6" s="110"/>
      <c r="G6" s="110"/>
    </row>
    <row r="7" spans="1:7" x14ac:dyDescent="0.25">
      <c r="A7" s="307" t="s">
        <v>0</v>
      </c>
      <c r="B7" s="307"/>
      <c r="C7" s="307"/>
      <c r="D7" s="307"/>
      <c r="E7" s="307"/>
      <c r="F7" s="307"/>
      <c r="G7" s="307"/>
    </row>
    <row r="8" spans="1:7" ht="10.5" customHeight="1" x14ac:dyDescent="0.25">
      <c r="A8" s="121"/>
      <c r="B8" s="121"/>
      <c r="C8" s="1"/>
      <c r="D8" s="1"/>
      <c r="E8" s="1"/>
      <c r="F8" s="12"/>
      <c r="G8" s="1"/>
    </row>
    <row r="9" spans="1:7" ht="24.95" customHeight="1" x14ac:dyDescent="0.25">
      <c r="A9" s="119" t="s">
        <v>1</v>
      </c>
      <c r="B9" s="298" t="s">
        <v>2</v>
      </c>
      <c r="C9" s="299"/>
      <c r="D9" s="299"/>
      <c r="E9" s="301"/>
      <c r="F9" s="349">
        <v>44993</v>
      </c>
      <c r="G9" s="349"/>
    </row>
    <row r="10" spans="1:7" ht="24.95" customHeight="1" x14ac:dyDescent="0.25">
      <c r="A10" s="119" t="s">
        <v>3</v>
      </c>
      <c r="B10" s="298" t="s">
        <v>4</v>
      </c>
      <c r="C10" s="299"/>
      <c r="D10" s="299"/>
      <c r="E10" s="301"/>
      <c r="F10" s="349" t="s">
        <v>56</v>
      </c>
      <c r="G10" s="349"/>
    </row>
    <row r="11" spans="1:7" ht="35.25" customHeight="1" x14ac:dyDescent="0.25">
      <c r="A11" s="119" t="s">
        <v>5</v>
      </c>
      <c r="B11" s="298" t="s">
        <v>6</v>
      </c>
      <c r="C11" s="299"/>
      <c r="D11" s="299"/>
      <c r="E11" s="301"/>
      <c r="F11" s="350" t="s">
        <v>228</v>
      </c>
      <c r="G11" s="350"/>
    </row>
    <row r="12" spans="1:7" ht="24.95" customHeight="1" x14ac:dyDescent="0.25">
      <c r="A12" s="119" t="s">
        <v>7</v>
      </c>
      <c r="B12" s="298" t="s">
        <v>8</v>
      </c>
      <c r="C12" s="299"/>
      <c r="D12" s="299"/>
      <c r="E12" s="301"/>
      <c r="F12" s="351">
        <v>12</v>
      </c>
      <c r="G12" s="351"/>
    </row>
    <row r="13" spans="1:7" ht="15.75" customHeight="1" x14ac:dyDescent="0.25">
      <c r="A13" s="92"/>
      <c r="B13" s="93"/>
      <c r="C13" s="93"/>
      <c r="D13" s="93"/>
      <c r="E13" s="93"/>
      <c r="F13" s="94"/>
      <c r="G13" s="94"/>
    </row>
    <row r="14" spans="1:7" x14ac:dyDescent="0.25">
      <c r="A14" s="307" t="s">
        <v>57</v>
      </c>
      <c r="B14" s="311"/>
      <c r="C14" s="307"/>
      <c r="D14" s="307"/>
      <c r="E14" s="307"/>
      <c r="F14" s="307"/>
      <c r="G14" s="307"/>
    </row>
    <row r="15" spans="1:7" x14ac:dyDescent="0.25">
      <c r="A15" s="51"/>
      <c r="B15" s="51"/>
      <c r="C15" s="51"/>
      <c r="D15" s="51"/>
      <c r="E15" s="51"/>
      <c r="F15" s="51"/>
      <c r="G15" s="51"/>
    </row>
    <row r="16" spans="1:7" ht="57" customHeight="1" x14ac:dyDescent="0.25">
      <c r="A16" s="312" t="s">
        <v>9</v>
      </c>
      <c r="B16" s="313"/>
      <c r="C16" s="313"/>
      <c r="D16" s="313"/>
      <c r="E16" s="314"/>
      <c r="F16" s="38" t="s">
        <v>10</v>
      </c>
      <c r="G16" s="37" t="s">
        <v>59</v>
      </c>
    </row>
    <row r="17" spans="1:7" ht="24.95" customHeight="1" x14ac:dyDescent="0.25">
      <c r="A17" s="119">
        <v>1</v>
      </c>
      <c r="B17" s="315" t="s">
        <v>160</v>
      </c>
      <c r="C17" s="316"/>
      <c r="D17" s="316"/>
      <c r="E17" s="317"/>
      <c r="F17" s="10" t="s">
        <v>108</v>
      </c>
      <c r="G17" s="120">
        <v>6</v>
      </c>
    </row>
    <row r="18" spans="1:7" x14ac:dyDescent="0.25">
      <c r="A18" s="121"/>
      <c r="B18" s="121"/>
      <c r="C18" s="1"/>
      <c r="D18" s="1"/>
      <c r="E18" s="1"/>
      <c r="F18" s="12"/>
      <c r="G18" s="1"/>
    </row>
    <row r="19" spans="1:7" x14ac:dyDescent="0.25">
      <c r="A19" s="272" t="s">
        <v>117</v>
      </c>
      <c r="B19" s="272"/>
      <c r="C19" s="272"/>
      <c r="D19" s="272"/>
      <c r="E19" s="272"/>
      <c r="F19" s="318"/>
      <c r="G19" s="272"/>
    </row>
    <row r="20" spans="1:7" x14ac:dyDescent="0.25">
      <c r="A20" s="107"/>
      <c r="B20" s="107"/>
      <c r="C20" s="1"/>
      <c r="D20" s="1"/>
      <c r="E20" s="1"/>
      <c r="F20" s="12"/>
      <c r="G20" s="1"/>
    </row>
    <row r="21" spans="1:7" ht="24.95" customHeight="1" x14ac:dyDescent="0.25">
      <c r="A21" s="303" t="s">
        <v>11</v>
      </c>
      <c r="B21" s="303"/>
      <c r="C21" s="303"/>
      <c r="D21" s="303"/>
      <c r="E21" s="303"/>
      <c r="F21" s="303"/>
      <c r="G21" s="303"/>
    </row>
    <row r="22" spans="1:7" ht="24.95" customHeight="1" x14ac:dyDescent="0.25">
      <c r="A22" s="119">
        <v>1</v>
      </c>
      <c r="B22" s="298" t="s">
        <v>12</v>
      </c>
      <c r="C22" s="299"/>
      <c r="D22" s="299"/>
      <c r="E22" s="301"/>
      <c r="F22" s="304" t="s">
        <v>161</v>
      </c>
      <c r="G22" s="304"/>
    </row>
    <row r="23" spans="1:7" ht="24.95" customHeight="1" x14ac:dyDescent="0.25">
      <c r="A23" s="119">
        <v>2</v>
      </c>
      <c r="B23" s="352" t="s">
        <v>13</v>
      </c>
      <c r="C23" s="353"/>
      <c r="D23" s="353"/>
      <c r="E23" s="354"/>
      <c r="F23" s="355">
        <v>2576.23</v>
      </c>
      <c r="G23" s="308"/>
    </row>
    <row r="24" spans="1:7" ht="24.95" customHeight="1" x14ac:dyDescent="0.25">
      <c r="A24" s="119">
        <v>3</v>
      </c>
      <c r="B24" s="298" t="s">
        <v>14</v>
      </c>
      <c r="C24" s="299"/>
      <c r="D24" s="299"/>
      <c r="E24" s="301"/>
      <c r="F24" s="356" t="s">
        <v>160</v>
      </c>
      <c r="G24" s="357"/>
    </row>
    <row r="25" spans="1:7" ht="24.95" customHeight="1" x14ac:dyDescent="0.25">
      <c r="A25" s="119">
        <v>4</v>
      </c>
      <c r="B25" s="298" t="s">
        <v>15</v>
      </c>
      <c r="C25" s="299"/>
      <c r="D25" s="299"/>
      <c r="E25" s="301"/>
      <c r="F25" s="349">
        <v>45047</v>
      </c>
      <c r="G25" s="349"/>
    </row>
    <row r="26" spans="1:7" x14ac:dyDescent="0.25">
      <c r="A26" s="122"/>
      <c r="B26" s="122"/>
      <c r="C26" s="114"/>
      <c r="D26" s="2"/>
      <c r="E26" s="2"/>
      <c r="F26" s="13"/>
      <c r="G26" s="122"/>
    </row>
    <row r="27" spans="1:7" x14ac:dyDescent="0.25">
      <c r="A27" s="272" t="s">
        <v>76</v>
      </c>
      <c r="B27" s="272"/>
      <c r="C27" s="272"/>
      <c r="D27" s="272"/>
      <c r="E27" s="272"/>
      <c r="F27" s="272"/>
      <c r="G27" s="272"/>
    </row>
    <row r="28" spans="1:7" x14ac:dyDescent="0.25">
      <c r="A28" s="121"/>
      <c r="B28" s="121"/>
      <c r="C28" s="1"/>
      <c r="D28" s="1"/>
      <c r="E28" s="1"/>
      <c r="F28" s="12"/>
      <c r="G28" s="1"/>
    </row>
    <row r="29" spans="1:7" ht="24.95" customHeight="1" x14ac:dyDescent="0.25">
      <c r="A29" s="52">
        <v>1</v>
      </c>
      <c r="B29" s="294" t="s">
        <v>17</v>
      </c>
      <c r="C29" s="294"/>
      <c r="D29" s="294"/>
      <c r="E29" s="294"/>
      <c r="F29" s="294"/>
      <c r="G29" s="53" t="s">
        <v>18</v>
      </c>
    </row>
    <row r="30" spans="1:7" x14ac:dyDescent="0.25">
      <c r="A30" s="119" t="s">
        <v>1</v>
      </c>
      <c r="B30" s="295" t="s">
        <v>61</v>
      </c>
      <c r="C30" s="296"/>
      <c r="D30" s="296"/>
      <c r="E30" s="296"/>
      <c r="F30" s="297"/>
      <c r="G30" s="3">
        <f>F23</f>
        <v>2576.23</v>
      </c>
    </row>
    <row r="31" spans="1:7" ht="15.75" customHeight="1" x14ac:dyDescent="0.25">
      <c r="A31" s="119" t="s">
        <v>3</v>
      </c>
      <c r="B31" s="298" t="s">
        <v>19</v>
      </c>
      <c r="C31" s="299"/>
      <c r="D31" s="299"/>
      <c r="E31" s="299"/>
      <c r="F31" s="300"/>
      <c r="G31" s="3">
        <f t="shared" ref="G31:G36" si="0">ROUND($F$23*F31,2)</f>
        <v>0</v>
      </c>
    </row>
    <row r="32" spans="1:7" ht="15.75" customHeight="1" x14ac:dyDescent="0.25">
      <c r="A32" s="119" t="s">
        <v>5</v>
      </c>
      <c r="B32" s="298" t="s">
        <v>62</v>
      </c>
      <c r="C32" s="299"/>
      <c r="D32" s="299"/>
      <c r="E32" s="299"/>
      <c r="F32" s="300"/>
      <c r="G32" s="3">
        <f t="shared" si="0"/>
        <v>0</v>
      </c>
    </row>
    <row r="33" spans="1:9" x14ac:dyDescent="0.25">
      <c r="A33" s="119" t="s">
        <v>7</v>
      </c>
      <c r="B33" s="298" t="s">
        <v>63</v>
      </c>
      <c r="C33" s="299"/>
      <c r="D33" s="299"/>
      <c r="E33" s="299"/>
      <c r="F33" s="300"/>
      <c r="G33" s="3">
        <f t="shared" si="0"/>
        <v>0</v>
      </c>
    </row>
    <row r="34" spans="1:9" ht="15.75" customHeight="1" x14ac:dyDescent="0.25">
      <c r="A34" s="119" t="s">
        <v>20</v>
      </c>
      <c r="B34" s="298" t="s">
        <v>60</v>
      </c>
      <c r="C34" s="299"/>
      <c r="D34" s="299"/>
      <c r="E34" s="299"/>
      <c r="F34" s="300"/>
      <c r="G34" s="3">
        <f t="shared" si="0"/>
        <v>0</v>
      </c>
    </row>
    <row r="35" spans="1:9" ht="15.75" customHeight="1" x14ac:dyDescent="0.25">
      <c r="A35" s="119" t="s">
        <v>21</v>
      </c>
      <c r="B35" s="298" t="s">
        <v>74</v>
      </c>
      <c r="C35" s="299"/>
      <c r="D35" s="299"/>
      <c r="E35" s="299"/>
      <c r="F35" s="300"/>
      <c r="G35" s="3">
        <f t="shared" si="0"/>
        <v>0</v>
      </c>
    </row>
    <row r="36" spans="1:9" ht="15.75" customHeight="1" x14ac:dyDescent="0.25">
      <c r="A36" s="119" t="s">
        <v>22</v>
      </c>
      <c r="B36" s="298" t="s">
        <v>24</v>
      </c>
      <c r="C36" s="299"/>
      <c r="D36" s="299"/>
      <c r="E36" s="299"/>
      <c r="F36" s="300"/>
      <c r="G36" s="3">
        <f t="shared" si="0"/>
        <v>0</v>
      </c>
    </row>
    <row r="37" spans="1:9" x14ac:dyDescent="0.25">
      <c r="A37" s="291" t="s">
        <v>55</v>
      </c>
      <c r="B37" s="292"/>
      <c r="C37" s="292"/>
      <c r="D37" s="292"/>
      <c r="E37" s="292"/>
      <c r="F37" s="293"/>
      <c r="G37" s="40">
        <f>SUM(G30:G36)</f>
        <v>2576.23</v>
      </c>
    </row>
    <row r="38" spans="1:9" x14ac:dyDescent="0.25">
      <c r="A38" s="75"/>
      <c r="B38" s="75"/>
      <c r="C38" s="75"/>
      <c r="D38" s="75"/>
      <c r="E38" s="75"/>
      <c r="F38" s="75"/>
      <c r="G38" s="76"/>
    </row>
    <row r="39" spans="1:9" ht="15" x14ac:dyDescent="0.25">
      <c r="A39" s="224" t="s">
        <v>140</v>
      </c>
      <c r="B39" s="225"/>
      <c r="C39" s="225"/>
      <c r="D39" s="225"/>
      <c r="E39" s="225"/>
      <c r="F39" s="225"/>
      <c r="G39" s="225"/>
    </row>
    <row r="40" spans="1:9" x14ac:dyDescent="0.25">
      <c r="A40" s="81"/>
      <c r="B40" s="81"/>
      <c r="C40" s="82"/>
      <c r="D40" s="82"/>
      <c r="E40" s="82"/>
      <c r="F40" s="83"/>
      <c r="G40" s="4"/>
    </row>
    <row r="41" spans="1:9" x14ac:dyDescent="0.25">
      <c r="A41" s="272" t="s">
        <v>75</v>
      </c>
      <c r="B41" s="272"/>
      <c r="C41" s="272"/>
      <c r="D41" s="272"/>
      <c r="E41" s="272"/>
      <c r="F41" s="272"/>
      <c r="G41" s="272"/>
    </row>
    <row r="42" spans="1:9" x14ac:dyDescent="0.25">
      <c r="A42" s="122"/>
      <c r="B42" s="122"/>
      <c r="C42" s="2"/>
      <c r="D42" s="2"/>
      <c r="E42" s="2"/>
      <c r="F42" s="13"/>
      <c r="G42" s="4"/>
    </row>
    <row r="43" spans="1:9" ht="36.75" customHeight="1" x14ac:dyDescent="0.25">
      <c r="A43" s="43" t="s">
        <v>25</v>
      </c>
      <c r="B43" s="283" t="s">
        <v>58</v>
      </c>
      <c r="C43" s="283"/>
      <c r="D43" s="283"/>
      <c r="E43" s="283"/>
      <c r="F43" s="44" t="s">
        <v>83</v>
      </c>
      <c r="G43" s="41" t="s">
        <v>18</v>
      </c>
    </row>
    <row r="44" spans="1:9" x14ac:dyDescent="0.25">
      <c r="A44" s="119" t="s">
        <v>1</v>
      </c>
      <c r="B44" s="288" t="s">
        <v>65</v>
      </c>
      <c r="C44" s="289"/>
      <c r="D44" s="289"/>
      <c r="E44" s="290"/>
      <c r="F44" s="45">
        <f>1/12</f>
        <v>8.3333333333333329E-2</v>
      </c>
      <c r="G44" s="5">
        <f>$G$37*F44</f>
        <v>214.68583333333333</v>
      </c>
    </row>
    <row r="45" spans="1:9" x14ac:dyDescent="0.25">
      <c r="A45" s="6" t="s">
        <v>3</v>
      </c>
      <c r="B45" s="288" t="s">
        <v>81</v>
      </c>
      <c r="C45" s="289"/>
      <c r="D45" s="289"/>
      <c r="E45" s="290"/>
      <c r="F45" s="45">
        <f>1/12</f>
        <v>8.3333333333333329E-2</v>
      </c>
      <c r="G45" s="5">
        <f>$G$37*F45</f>
        <v>214.68583333333333</v>
      </c>
    </row>
    <row r="46" spans="1:9" x14ac:dyDescent="0.25">
      <c r="A46" s="6" t="s">
        <v>5</v>
      </c>
      <c r="B46" s="288" t="s">
        <v>82</v>
      </c>
      <c r="C46" s="289"/>
      <c r="D46" s="289"/>
      <c r="E46" s="290"/>
      <c r="F46" s="45">
        <f>1/12*1/3</f>
        <v>2.7777777777777776E-2</v>
      </c>
      <c r="G46" s="5">
        <f>$G$37*F46</f>
        <v>71.561944444444435</v>
      </c>
      <c r="I46" s="214"/>
    </row>
    <row r="47" spans="1:9" x14ac:dyDescent="0.25">
      <c r="A47" s="291" t="s">
        <v>55</v>
      </c>
      <c r="B47" s="292"/>
      <c r="C47" s="292"/>
      <c r="D47" s="292"/>
      <c r="E47" s="292"/>
      <c r="F47" s="293"/>
      <c r="G47" s="40">
        <f>SUM(G44:G46)</f>
        <v>500.93361111111108</v>
      </c>
    </row>
    <row r="48" spans="1:9" x14ac:dyDescent="0.25">
      <c r="A48" s="122"/>
      <c r="B48" s="122"/>
      <c r="C48" s="2"/>
      <c r="D48" s="2"/>
      <c r="E48" s="2"/>
      <c r="F48" s="13"/>
      <c r="G48" s="4"/>
    </row>
    <row r="49" spans="1:8" ht="24.95" customHeight="1" x14ac:dyDescent="0.25">
      <c r="A49" s="52" t="s">
        <v>26</v>
      </c>
      <c r="B49" s="267" t="s">
        <v>64</v>
      </c>
      <c r="C49" s="267"/>
      <c r="D49" s="267"/>
      <c r="E49" s="267"/>
      <c r="F49" s="65" t="s">
        <v>66</v>
      </c>
      <c r="G49" s="39" t="s">
        <v>18</v>
      </c>
    </row>
    <row r="50" spans="1:8" x14ac:dyDescent="0.25">
      <c r="A50" s="119" t="s">
        <v>1</v>
      </c>
      <c r="B50" s="288" t="s">
        <v>28</v>
      </c>
      <c r="C50" s="289"/>
      <c r="D50" s="289"/>
      <c r="E50" s="290"/>
      <c r="F50" s="11">
        <v>0.2</v>
      </c>
      <c r="G50" s="5">
        <f t="shared" ref="G50:G57" si="1">($G$37+$G$47)*F50</f>
        <v>615.43272222222231</v>
      </c>
    </row>
    <row r="51" spans="1:8" x14ac:dyDescent="0.25">
      <c r="A51" s="119" t="s">
        <v>3</v>
      </c>
      <c r="B51" s="288" t="s">
        <v>121</v>
      </c>
      <c r="C51" s="289"/>
      <c r="D51" s="289"/>
      <c r="E51" s="290"/>
      <c r="F51" s="11">
        <v>2.5000000000000001E-2</v>
      </c>
      <c r="G51" s="5">
        <f t="shared" si="1"/>
        <v>76.929090277777789</v>
      </c>
    </row>
    <row r="52" spans="1:8" x14ac:dyDescent="0.25">
      <c r="A52" s="119" t="s">
        <v>5</v>
      </c>
      <c r="B52" s="288" t="s">
        <v>67</v>
      </c>
      <c r="C52" s="289"/>
      <c r="D52" s="289"/>
      <c r="E52" s="290"/>
      <c r="F52" s="103">
        <v>0.03</v>
      </c>
      <c r="G52" s="5">
        <f t="shared" si="1"/>
        <v>92.314908333333335</v>
      </c>
    </row>
    <row r="53" spans="1:8" x14ac:dyDescent="0.25">
      <c r="A53" s="119" t="s">
        <v>7</v>
      </c>
      <c r="B53" s="288" t="s">
        <v>29</v>
      </c>
      <c r="C53" s="289"/>
      <c r="D53" s="289"/>
      <c r="E53" s="290"/>
      <c r="F53" s="11">
        <v>1.4999999999999999E-2</v>
      </c>
      <c r="G53" s="5">
        <f t="shared" si="1"/>
        <v>46.157454166666668</v>
      </c>
    </row>
    <row r="54" spans="1:8" x14ac:dyDescent="0.25">
      <c r="A54" s="119" t="s">
        <v>20</v>
      </c>
      <c r="B54" s="288" t="s">
        <v>30</v>
      </c>
      <c r="C54" s="289"/>
      <c r="D54" s="289"/>
      <c r="E54" s="290"/>
      <c r="F54" s="11">
        <v>0.01</v>
      </c>
      <c r="G54" s="5">
        <f t="shared" si="1"/>
        <v>30.771636111111111</v>
      </c>
    </row>
    <row r="55" spans="1:8" x14ac:dyDescent="0.25">
      <c r="A55" s="119" t="s">
        <v>21</v>
      </c>
      <c r="B55" s="288" t="s">
        <v>31</v>
      </c>
      <c r="C55" s="289"/>
      <c r="D55" s="289"/>
      <c r="E55" s="290"/>
      <c r="F55" s="11">
        <v>6.0000000000000001E-3</v>
      </c>
      <c r="G55" s="5">
        <f t="shared" si="1"/>
        <v>18.462981666666668</v>
      </c>
    </row>
    <row r="56" spans="1:8" x14ac:dyDescent="0.25">
      <c r="A56" s="119" t="s">
        <v>22</v>
      </c>
      <c r="B56" s="288" t="s">
        <v>32</v>
      </c>
      <c r="C56" s="289"/>
      <c r="D56" s="289"/>
      <c r="E56" s="290"/>
      <c r="F56" s="11">
        <v>2E-3</v>
      </c>
      <c r="G56" s="5">
        <f t="shared" si="1"/>
        <v>6.1543272222222223</v>
      </c>
    </row>
    <row r="57" spans="1:8" x14ac:dyDescent="0.25">
      <c r="A57" s="119" t="s">
        <v>23</v>
      </c>
      <c r="B57" s="288" t="s">
        <v>33</v>
      </c>
      <c r="C57" s="289"/>
      <c r="D57" s="289"/>
      <c r="E57" s="290"/>
      <c r="F57" s="11">
        <v>0.08</v>
      </c>
      <c r="G57" s="5">
        <f t="shared" si="1"/>
        <v>246.17308888888888</v>
      </c>
    </row>
    <row r="58" spans="1:8" x14ac:dyDescent="0.25">
      <c r="A58" s="291" t="s">
        <v>55</v>
      </c>
      <c r="B58" s="292"/>
      <c r="C58" s="292"/>
      <c r="D58" s="292"/>
      <c r="E58" s="293"/>
      <c r="F58" s="42">
        <f>SUM(F50:F57)</f>
        <v>0.36800000000000005</v>
      </c>
      <c r="G58" s="40">
        <f>SUM(G50:G57)</f>
        <v>1132.3962088888889</v>
      </c>
    </row>
    <row r="59" spans="1:8" x14ac:dyDescent="0.25">
      <c r="A59" s="77"/>
      <c r="B59" s="77"/>
      <c r="C59" s="77"/>
      <c r="D59" s="77"/>
      <c r="E59" s="77"/>
      <c r="F59" s="78"/>
      <c r="G59" s="79"/>
    </row>
    <row r="60" spans="1:8" ht="15" x14ac:dyDescent="0.25">
      <c r="A60" s="224" t="s">
        <v>126</v>
      </c>
      <c r="B60" s="225"/>
      <c r="C60" s="225"/>
      <c r="D60" s="225"/>
      <c r="E60" s="225"/>
      <c r="F60" s="225"/>
      <c r="G60" s="225"/>
    </row>
    <row r="61" spans="1:8" x14ac:dyDescent="0.25">
      <c r="A61" s="16"/>
      <c r="B61" s="16"/>
      <c r="C61" s="16"/>
      <c r="D61" s="16"/>
      <c r="E61" s="16"/>
      <c r="F61" s="16"/>
      <c r="G61" s="16"/>
    </row>
    <row r="62" spans="1:8" ht="24.95" customHeight="1" x14ac:dyDescent="0.25">
      <c r="A62" s="52" t="s">
        <v>34</v>
      </c>
      <c r="B62" s="294" t="s">
        <v>35</v>
      </c>
      <c r="C62" s="294"/>
      <c r="D62" s="294"/>
      <c r="E62" s="294"/>
      <c r="F62" s="294"/>
      <c r="G62" s="53" t="s">
        <v>18</v>
      </c>
    </row>
    <row r="63" spans="1:8" x14ac:dyDescent="0.25">
      <c r="A63" s="118" t="s">
        <v>1</v>
      </c>
      <c r="B63" s="287" t="s">
        <v>202</v>
      </c>
      <c r="C63" s="287"/>
      <c r="D63" s="287"/>
      <c r="E63" s="287"/>
      <c r="F63" s="287"/>
      <c r="G63" s="217">
        <f>(3.8*2*22)-(G30*6%)</f>
        <v>12.626199999999983</v>
      </c>
      <c r="H63" s="215"/>
    </row>
    <row r="64" spans="1:8" x14ac:dyDescent="0.25">
      <c r="A64" s="118" t="s">
        <v>3</v>
      </c>
      <c r="B64" s="287" t="s">
        <v>68</v>
      </c>
      <c r="C64" s="287"/>
      <c r="D64" s="287"/>
      <c r="E64" s="287"/>
      <c r="F64" s="287"/>
      <c r="G64" s="217">
        <f>(17*22)</f>
        <v>374</v>
      </c>
    </row>
    <row r="65" spans="1:7" x14ac:dyDescent="0.25">
      <c r="A65" s="118" t="s">
        <v>5</v>
      </c>
      <c r="B65" s="287" t="s">
        <v>124</v>
      </c>
      <c r="C65" s="287"/>
      <c r="D65" s="287"/>
      <c r="E65" s="287"/>
      <c r="F65" s="287"/>
      <c r="G65" s="217">
        <f>150-1</f>
        <v>149</v>
      </c>
    </row>
    <row r="66" spans="1:7" x14ac:dyDescent="0.25">
      <c r="A66" s="213"/>
      <c r="B66" s="287" t="s">
        <v>226</v>
      </c>
      <c r="C66" s="287"/>
      <c r="D66" s="287"/>
      <c r="E66" s="287"/>
      <c r="F66" s="287"/>
      <c r="G66" s="217">
        <v>10</v>
      </c>
    </row>
    <row r="67" spans="1:7" ht="15.75" customHeight="1" x14ac:dyDescent="0.25">
      <c r="A67" s="118" t="s">
        <v>7</v>
      </c>
      <c r="B67" s="287" t="s">
        <v>24</v>
      </c>
      <c r="C67" s="287"/>
      <c r="D67" s="287"/>
      <c r="E67" s="287"/>
      <c r="F67" s="287"/>
      <c r="G67" s="217"/>
    </row>
    <row r="68" spans="1:7" x14ac:dyDescent="0.25">
      <c r="A68" s="263" t="s">
        <v>55</v>
      </c>
      <c r="B68" s="263"/>
      <c r="C68" s="263"/>
      <c r="D68" s="263"/>
      <c r="E68" s="263"/>
      <c r="F68" s="276"/>
      <c r="G68" s="40">
        <f>SUM(G63:G67)</f>
        <v>545.62619999999993</v>
      </c>
    </row>
    <row r="69" spans="1:7" x14ac:dyDescent="0.25">
      <c r="A69" s="80"/>
      <c r="B69" s="80"/>
      <c r="C69" s="80"/>
      <c r="D69" s="80"/>
      <c r="E69" s="80"/>
      <c r="F69" s="80"/>
      <c r="G69" s="76"/>
    </row>
    <row r="70" spans="1:7" ht="15" x14ac:dyDescent="0.25">
      <c r="A70" s="224" t="s">
        <v>127</v>
      </c>
      <c r="B70" s="225"/>
      <c r="C70" s="225"/>
      <c r="D70" s="225"/>
      <c r="E70" s="225"/>
      <c r="F70" s="225"/>
      <c r="G70" s="225"/>
    </row>
    <row r="71" spans="1:7" ht="33.75" customHeight="1" x14ac:dyDescent="0.25">
      <c r="A71" s="224" t="s">
        <v>203</v>
      </c>
      <c r="B71" s="225"/>
      <c r="C71" s="225"/>
      <c r="D71" s="225"/>
      <c r="E71" s="225"/>
      <c r="F71" s="225"/>
      <c r="G71" s="225"/>
    </row>
    <row r="72" spans="1:7" x14ac:dyDescent="0.25">
      <c r="A72" s="122"/>
      <c r="B72" s="122"/>
      <c r="C72" s="8"/>
      <c r="D72" s="8"/>
      <c r="E72" s="8"/>
      <c r="F72" s="14"/>
      <c r="G72" s="9"/>
    </row>
    <row r="73" spans="1:7" ht="24.95" customHeight="1" x14ac:dyDescent="0.25">
      <c r="A73" s="52">
        <v>2</v>
      </c>
      <c r="B73" s="267" t="s">
        <v>109</v>
      </c>
      <c r="C73" s="234"/>
      <c r="D73" s="234"/>
      <c r="E73" s="234"/>
      <c r="F73" s="234"/>
      <c r="G73" s="53" t="s">
        <v>18</v>
      </c>
    </row>
    <row r="74" spans="1:7" x14ac:dyDescent="0.25">
      <c r="A74" s="118" t="s">
        <v>25</v>
      </c>
      <c r="B74" s="284" t="s">
        <v>58</v>
      </c>
      <c r="C74" s="285"/>
      <c r="D74" s="285"/>
      <c r="E74" s="285"/>
      <c r="F74" s="286"/>
      <c r="G74" s="7">
        <f>G47</f>
        <v>500.93361111111108</v>
      </c>
    </row>
    <row r="75" spans="1:7" x14ac:dyDescent="0.25">
      <c r="A75" s="118" t="s">
        <v>26</v>
      </c>
      <c r="B75" s="284" t="s">
        <v>27</v>
      </c>
      <c r="C75" s="285"/>
      <c r="D75" s="285"/>
      <c r="E75" s="285"/>
      <c r="F75" s="286"/>
      <c r="G75" s="7">
        <f>G58</f>
        <v>1132.3962088888889</v>
      </c>
    </row>
    <row r="76" spans="1:7" x14ac:dyDescent="0.25">
      <c r="A76" s="118" t="s">
        <v>34</v>
      </c>
      <c r="B76" s="284" t="s">
        <v>35</v>
      </c>
      <c r="C76" s="285"/>
      <c r="D76" s="285"/>
      <c r="E76" s="285"/>
      <c r="F76" s="286"/>
      <c r="G76" s="3">
        <f>G68</f>
        <v>545.62619999999993</v>
      </c>
    </row>
    <row r="77" spans="1:7" x14ac:dyDescent="0.25">
      <c r="A77" s="263" t="s">
        <v>55</v>
      </c>
      <c r="B77" s="263"/>
      <c r="C77" s="263"/>
      <c r="D77" s="263"/>
      <c r="E77" s="263"/>
      <c r="F77" s="276"/>
      <c r="G77" s="40">
        <f>SUM(G74:G76)</f>
        <v>2178.9560199999996</v>
      </c>
    </row>
    <row r="78" spans="1:7" x14ac:dyDescent="0.25">
      <c r="A78" s="122"/>
      <c r="B78" s="122"/>
      <c r="C78" s="8"/>
      <c r="D78" s="8"/>
      <c r="E78" s="8"/>
      <c r="F78" s="14"/>
      <c r="G78" s="9"/>
    </row>
    <row r="79" spans="1:7" x14ac:dyDescent="0.25">
      <c r="A79" s="272" t="s">
        <v>77</v>
      </c>
      <c r="B79" s="272"/>
      <c r="C79" s="272"/>
      <c r="D79" s="272"/>
      <c r="E79" s="272"/>
      <c r="F79" s="272"/>
      <c r="G79" s="272"/>
    </row>
    <row r="80" spans="1:7" x14ac:dyDescent="0.25">
      <c r="A80" s="107"/>
      <c r="B80" s="107"/>
      <c r="C80" s="107"/>
      <c r="D80" s="107"/>
      <c r="E80" s="107"/>
      <c r="F80" s="107"/>
      <c r="G80" s="107"/>
    </row>
    <row r="81" spans="1:7" ht="24.95" customHeight="1" x14ac:dyDescent="0.25">
      <c r="A81" s="43" t="s">
        <v>95</v>
      </c>
      <c r="B81" s="283" t="s">
        <v>69</v>
      </c>
      <c r="C81" s="283"/>
      <c r="D81" s="283"/>
      <c r="E81" s="283"/>
      <c r="F81" s="116" t="s">
        <v>98</v>
      </c>
      <c r="G81" s="44" t="s">
        <v>18</v>
      </c>
    </row>
    <row r="82" spans="1:7" x14ac:dyDescent="0.25">
      <c r="A82" s="108"/>
      <c r="B82" s="260" t="s">
        <v>69</v>
      </c>
      <c r="C82" s="260"/>
      <c r="D82" s="260"/>
      <c r="E82" s="260"/>
      <c r="F82" s="68">
        <f>(G156+G157-(SUM(G50:G56)))/12</f>
        <v>322.41357499999992</v>
      </c>
      <c r="G82" s="66"/>
    </row>
    <row r="83" spans="1:7" x14ac:dyDescent="0.25">
      <c r="A83" s="108"/>
      <c r="B83" s="260" t="s">
        <v>102</v>
      </c>
      <c r="C83" s="260"/>
      <c r="D83" s="260"/>
      <c r="E83" s="260"/>
      <c r="F83" s="68">
        <f>G57*50%</f>
        <v>123.08654444444444</v>
      </c>
      <c r="G83" s="66"/>
    </row>
    <row r="84" spans="1:7" x14ac:dyDescent="0.25">
      <c r="A84" s="108" t="s">
        <v>1</v>
      </c>
      <c r="B84" s="278" t="s">
        <v>104</v>
      </c>
      <c r="C84" s="279"/>
      <c r="D84" s="279"/>
      <c r="E84" s="280"/>
      <c r="F84" s="123">
        <v>0.3846</v>
      </c>
      <c r="G84" s="67">
        <f>SUM(F82:F83)*F84</f>
        <v>171.33934593833331</v>
      </c>
    </row>
    <row r="85" spans="1:7" x14ac:dyDescent="0.25">
      <c r="A85" s="263" t="s">
        <v>55</v>
      </c>
      <c r="B85" s="263"/>
      <c r="C85" s="263"/>
      <c r="D85" s="263"/>
      <c r="E85" s="263"/>
      <c r="F85" s="276"/>
      <c r="G85" s="40">
        <f>G84</f>
        <v>171.33934593833331</v>
      </c>
    </row>
    <row r="86" spans="1:7" x14ac:dyDescent="0.25">
      <c r="A86" s="107"/>
      <c r="B86" s="107"/>
      <c r="C86" s="107"/>
      <c r="D86" s="107"/>
      <c r="E86" s="107"/>
      <c r="F86" s="107"/>
      <c r="G86" s="107"/>
    </row>
    <row r="87" spans="1:7" ht="24.95" customHeight="1" x14ac:dyDescent="0.25">
      <c r="A87" s="116" t="s">
        <v>96</v>
      </c>
      <c r="B87" s="283" t="s">
        <v>70</v>
      </c>
      <c r="C87" s="283"/>
      <c r="D87" s="283"/>
      <c r="E87" s="283"/>
      <c r="F87" s="116" t="s">
        <v>98</v>
      </c>
      <c r="G87" s="116" t="s">
        <v>18</v>
      </c>
    </row>
    <row r="88" spans="1:7" x14ac:dyDescent="0.25">
      <c r="A88" s="69"/>
      <c r="B88" s="260" t="s">
        <v>70</v>
      </c>
      <c r="C88" s="260"/>
      <c r="D88" s="260"/>
      <c r="E88" s="260"/>
      <c r="F88" s="68">
        <f>SUM(G156:G157)/12</f>
        <v>396.26550166666658</v>
      </c>
      <c r="G88" s="70"/>
    </row>
    <row r="89" spans="1:7" x14ac:dyDescent="0.25">
      <c r="A89" s="69"/>
      <c r="B89" s="260" t="s">
        <v>101</v>
      </c>
      <c r="C89" s="260"/>
      <c r="D89" s="260"/>
      <c r="E89" s="260"/>
      <c r="F89" s="68">
        <f>G57*50%</f>
        <v>123.08654444444444</v>
      </c>
      <c r="G89" s="70"/>
    </row>
    <row r="90" spans="1:7" x14ac:dyDescent="0.25">
      <c r="A90" s="69" t="s">
        <v>1</v>
      </c>
      <c r="B90" s="278" t="s">
        <v>103</v>
      </c>
      <c r="C90" s="279"/>
      <c r="D90" s="279"/>
      <c r="E90" s="280"/>
      <c r="F90" s="123">
        <v>0.3846</v>
      </c>
      <c r="G90" s="68">
        <f>SUM(F88:F89)*F90</f>
        <v>199.74279693433328</v>
      </c>
    </row>
    <row r="91" spans="1:7" x14ac:dyDescent="0.25">
      <c r="A91" s="281" t="s">
        <v>55</v>
      </c>
      <c r="B91" s="281"/>
      <c r="C91" s="281"/>
      <c r="D91" s="281"/>
      <c r="E91" s="281"/>
      <c r="F91" s="282"/>
      <c r="G91" s="46">
        <f>G90</f>
        <v>199.74279693433328</v>
      </c>
    </row>
    <row r="92" spans="1:7" x14ac:dyDescent="0.25">
      <c r="A92" s="122"/>
      <c r="B92" s="122"/>
      <c r="C92" s="8"/>
      <c r="D92" s="8"/>
      <c r="E92" s="8"/>
      <c r="F92" s="14"/>
      <c r="G92" s="9"/>
    </row>
    <row r="93" spans="1:7" ht="24.95" customHeight="1" x14ac:dyDescent="0.25">
      <c r="A93" s="43" t="s">
        <v>97</v>
      </c>
      <c r="B93" s="283" t="s">
        <v>106</v>
      </c>
      <c r="C93" s="283"/>
      <c r="D93" s="283"/>
      <c r="E93" s="283"/>
      <c r="F93" s="44" t="s">
        <v>66</v>
      </c>
      <c r="G93" s="41" t="s">
        <v>18</v>
      </c>
    </row>
    <row r="94" spans="1:7" x14ac:dyDescent="0.25">
      <c r="A94" s="119" t="s">
        <v>1</v>
      </c>
      <c r="B94" s="260" t="s">
        <v>99</v>
      </c>
      <c r="C94" s="260"/>
      <c r="D94" s="260"/>
      <c r="E94" s="260"/>
      <c r="F94" s="103">
        <v>2.18E-2</v>
      </c>
      <c r="G94" s="56">
        <f>-G44*F94</f>
        <v>-4.6801511666666666</v>
      </c>
    </row>
    <row r="95" spans="1:7" x14ac:dyDescent="0.25">
      <c r="A95" s="119" t="s">
        <v>3</v>
      </c>
      <c r="B95" s="260" t="s">
        <v>100</v>
      </c>
      <c r="C95" s="260"/>
      <c r="D95" s="260"/>
      <c r="E95" s="260"/>
      <c r="F95" s="103">
        <v>2.18E-2</v>
      </c>
      <c r="G95" s="56">
        <f>-G45*F95</f>
        <v>-4.6801511666666666</v>
      </c>
    </row>
    <row r="96" spans="1:7" x14ac:dyDescent="0.25">
      <c r="A96" s="119" t="s">
        <v>5</v>
      </c>
      <c r="B96" s="260" t="s">
        <v>119</v>
      </c>
      <c r="C96" s="260"/>
      <c r="D96" s="260"/>
      <c r="E96" s="260"/>
      <c r="F96" s="103">
        <v>2.18E-2</v>
      </c>
      <c r="G96" s="56">
        <f>-G46*F96</f>
        <v>-1.5600503888888886</v>
      </c>
    </row>
    <row r="97" spans="1:7" x14ac:dyDescent="0.25">
      <c r="A97" s="263" t="s">
        <v>55</v>
      </c>
      <c r="B97" s="263"/>
      <c r="C97" s="263"/>
      <c r="D97" s="263"/>
      <c r="E97" s="263"/>
      <c r="F97" s="276"/>
      <c r="G97" s="57">
        <f>SUM(G94:G96)</f>
        <v>-10.920352722222223</v>
      </c>
    </row>
    <row r="99" spans="1:7" ht="24.95" customHeight="1" x14ac:dyDescent="0.25">
      <c r="A99" s="117">
        <v>3</v>
      </c>
      <c r="B99" s="267" t="s">
        <v>120</v>
      </c>
      <c r="C99" s="234"/>
      <c r="D99" s="234"/>
      <c r="E99" s="234"/>
      <c r="F99" s="234"/>
      <c r="G99" s="117" t="s">
        <v>18</v>
      </c>
    </row>
    <row r="100" spans="1:7" x14ac:dyDescent="0.25">
      <c r="A100" s="28" t="s">
        <v>95</v>
      </c>
      <c r="B100" s="277" t="s">
        <v>69</v>
      </c>
      <c r="C100" s="277"/>
      <c r="D100" s="277"/>
      <c r="E100" s="277"/>
      <c r="F100" s="277"/>
      <c r="G100" s="71">
        <f>G85</f>
        <v>171.33934593833331</v>
      </c>
    </row>
    <row r="101" spans="1:7" x14ac:dyDescent="0.25">
      <c r="A101" s="28" t="s">
        <v>96</v>
      </c>
      <c r="B101" s="277" t="s">
        <v>105</v>
      </c>
      <c r="C101" s="277"/>
      <c r="D101" s="277"/>
      <c r="E101" s="277"/>
      <c r="F101" s="277"/>
      <c r="G101" s="71">
        <f>G91</f>
        <v>199.74279693433328</v>
      </c>
    </row>
    <row r="102" spans="1:7" x14ac:dyDescent="0.25">
      <c r="A102" s="28" t="s">
        <v>97</v>
      </c>
      <c r="B102" s="277" t="s">
        <v>106</v>
      </c>
      <c r="C102" s="277"/>
      <c r="D102" s="277"/>
      <c r="E102" s="277"/>
      <c r="F102" s="277"/>
      <c r="G102" s="72">
        <f>G97</f>
        <v>-10.920352722222223</v>
      </c>
    </row>
    <row r="103" spans="1:7" x14ac:dyDescent="0.25">
      <c r="A103" s="271" t="s">
        <v>55</v>
      </c>
      <c r="B103" s="271"/>
      <c r="C103" s="271"/>
      <c r="D103" s="271"/>
      <c r="E103" s="271"/>
      <c r="F103" s="271"/>
      <c r="G103" s="73">
        <f>SUM(G100:G102)</f>
        <v>360.1617901504444</v>
      </c>
    </row>
    <row r="104" spans="1:7" ht="15" x14ac:dyDescent="0.25">
      <c r="A104" s="224" t="s">
        <v>204</v>
      </c>
      <c r="B104" s="348"/>
      <c r="C104" s="348"/>
      <c r="D104" s="348"/>
      <c r="E104" s="348"/>
      <c r="F104" s="348"/>
      <c r="G104" s="348"/>
    </row>
    <row r="105" spans="1:7" ht="15" x14ac:dyDescent="0.25">
      <c r="A105" s="106"/>
      <c r="B105" s="112"/>
      <c r="C105" s="112"/>
      <c r="D105" s="112"/>
      <c r="E105" s="112"/>
      <c r="F105" s="112"/>
      <c r="G105" s="112"/>
    </row>
    <row r="106" spans="1:7" x14ac:dyDescent="0.25">
      <c r="A106" s="272" t="s">
        <v>78</v>
      </c>
      <c r="B106" s="272"/>
      <c r="C106" s="272"/>
      <c r="D106" s="272"/>
      <c r="E106" s="272"/>
      <c r="F106" s="272"/>
      <c r="G106" s="272"/>
    </row>
    <row r="107" spans="1:7" ht="15.75" customHeight="1" x14ac:dyDescent="0.25">
      <c r="A107" s="55"/>
      <c r="B107" s="55"/>
      <c r="C107" s="55"/>
      <c r="D107" s="55"/>
      <c r="E107" s="55"/>
      <c r="F107" s="55"/>
      <c r="G107" s="55"/>
    </row>
    <row r="108" spans="1:7" ht="45.75" customHeight="1" x14ac:dyDescent="0.25">
      <c r="A108" s="74">
        <v>4</v>
      </c>
      <c r="B108" s="273" t="s">
        <v>125</v>
      </c>
      <c r="C108" s="274"/>
      <c r="D108" s="274"/>
      <c r="E108" s="275"/>
      <c r="F108" s="48" t="s">
        <v>94</v>
      </c>
      <c r="G108" s="41" t="s">
        <v>18</v>
      </c>
    </row>
    <row r="109" spans="1:7" x14ac:dyDescent="0.25">
      <c r="A109" s="97" t="s">
        <v>1</v>
      </c>
      <c r="B109" s="269" t="s">
        <v>81</v>
      </c>
      <c r="C109" s="269"/>
      <c r="D109" s="269"/>
      <c r="E109" s="270"/>
      <c r="F109" s="69">
        <v>20.9589</v>
      </c>
      <c r="G109" s="47">
        <f t="shared" ref="G109:G120" si="2">(SUM($G$156:$G$158)/30*F109)/12</f>
        <v>297.81128671711701</v>
      </c>
    </row>
    <row r="110" spans="1:7" x14ac:dyDescent="0.25">
      <c r="A110" s="97" t="s">
        <v>3</v>
      </c>
      <c r="B110" s="269" t="s">
        <v>93</v>
      </c>
      <c r="C110" s="269"/>
      <c r="D110" s="269"/>
      <c r="E110" s="270"/>
      <c r="F110" s="69">
        <v>1</v>
      </c>
      <c r="G110" s="47">
        <f t="shared" si="2"/>
        <v>14.20929947264012</v>
      </c>
    </row>
    <row r="111" spans="1:7" x14ac:dyDescent="0.25">
      <c r="A111" s="97" t="s">
        <v>5</v>
      </c>
      <c r="B111" s="269" t="s">
        <v>85</v>
      </c>
      <c r="C111" s="269"/>
      <c r="D111" s="269"/>
      <c r="E111" s="270"/>
      <c r="F111" s="95">
        <v>0.96589999999999998</v>
      </c>
      <c r="G111" s="47">
        <f t="shared" si="2"/>
        <v>13.724762360623094</v>
      </c>
    </row>
    <row r="112" spans="1:7" x14ac:dyDescent="0.25">
      <c r="A112" s="97" t="s">
        <v>7</v>
      </c>
      <c r="B112" s="269" t="s">
        <v>86</v>
      </c>
      <c r="C112" s="269"/>
      <c r="D112" s="269"/>
      <c r="E112" s="270"/>
      <c r="F112" s="95">
        <v>3.4931999999999999</v>
      </c>
      <c r="G112" s="47">
        <f t="shared" si="2"/>
        <v>49.635924917826465</v>
      </c>
    </row>
    <row r="113" spans="1:7" x14ac:dyDescent="0.25">
      <c r="A113" s="97" t="s">
        <v>20</v>
      </c>
      <c r="B113" s="269" t="s">
        <v>87</v>
      </c>
      <c r="C113" s="269"/>
      <c r="D113" s="269"/>
      <c r="E113" s="270"/>
      <c r="F113" s="95">
        <v>0.26879999999999998</v>
      </c>
      <c r="G113" s="47">
        <f t="shared" si="2"/>
        <v>3.8194596982456641</v>
      </c>
    </row>
    <row r="114" spans="1:7" x14ac:dyDescent="0.25">
      <c r="A114" s="97" t="s">
        <v>21</v>
      </c>
      <c r="B114" s="269" t="s">
        <v>88</v>
      </c>
      <c r="C114" s="269"/>
      <c r="D114" s="269"/>
      <c r="E114" s="270"/>
      <c r="F114" s="95">
        <v>4.2700000000000002E-2</v>
      </c>
      <c r="G114" s="47">
        <f t="shared" si="2"/>
        <v>0.60673708748173316</v>
      </c>
    </row>
    <row r="115" spans="1:7" x14ac:dyDescent="0.25">
      <c r="A115" s="97" t="s">
        <v>22</v>
      </c>
      <c r="B115" s="269" t="s">
        <v>89</v>
      </c>
      <c r="C115" s="269"/>
      <c r="D115" s="269"/>
      <c r="E115" s="270"/>
      <c r="F115" s="95">
        <v>3.5499999999999997E-2</v>
      </c>
      <c r="G115" s="47">
        <f t="shared" si="2"/>
        <v>0.50443013127872427</v>
      </c>
    </row>
    <row r="116" spans="1:7" x14ac:dyDescent="0.25">
      <c r="A116" s="97" t="s">
        <v>23</v>
      </c>
      <c r="B116" s="269" t="s">
        <v>90</v>
      </c>
      <c r="C116" s="269"/>
      <c r="D116" s="269"/>
      <c r="E116" s="270"/>
      <c r="F116" s="96">
        <v>0.02</v>
      </c>
      <c r="G116" s="47">
        <f t="shared" si="2"/>
        <v>0.28418598945280243</v>
      </c>
    </row>
    <row r="117" spans="1:7" x14ac:dyDescent="0.25">
      <c r="A117" s="97" t="s">
        <v>16</v>
      </c>
      <c r="B117" s="269" t="s">
        <v>91</v>
      </c>
      <c r="C117" s="269"/>
      <c r="D117" s="269"/>
      <c r="E117" s="270"/>
      <c r="F117" s="96">
        <v>4.0000000000000001E-3</v>
      </c>
      <c r="G117" s="47">
        <f t="shared" si="2"/>
        <v>5.6837197890560485E-2</v>
      </c>
    </row>
    <row r="118" spans="1:7" x14ac:dyDescent="0.25">
      <c r="A118" s="97" t="s">
        <v>84</v>
      </c>
      <c r="B118" s="269" t="s">
        <v>92</v>
      </c>
      <c r="C118" s="269"/>
      <c r="D118" s="269"/>
      <c r="E118" s="270"/>
      <c r="F118" s="96">
        <v>0.19969999999999999</v>
      </c>
      <c r="G118" s="47">
        <f t="shared" si="2"/>
        <v>2.8375971046862318</v>
      </c>
    </row>
    <row r="119" spans="1:7" x14ac:dyDescent="0.25">
      <c r="A119" s="97" t="s">
        <v>141</v>
      </c>
      <c r="B119" s="269" t="s">
        <v>143</v>
      </c>
      <c r="C119" s="269"/>
      <c r="D119" s="269"/>
      <c r="E119" s="270"/>
      <c r="F119" s="96">
        <v>2.4752999999999998</v>
      </c>
      <c r="G119" s="47">
        <f t="shared" si="2"/>
        <v>35.172278984626089</v>
      </c>
    </row>
    <row r="120" spans="1:7" x14ac:dyDescent="0.25">
      <c r="A120" s="97" t="s">
        <v>142</v>
      </c>
      <c r="B120" s="269" t="s">
        <v>144</v>
      </c>
      <c r="C120" s="269"/>
      <c r="D120" s="269"/>
      <c r="E120" s="270"/>
      <c r="F120" s="96">
        <v>9.7999999999999997E-3</v>
      </c>
      <c r="G120" s="47">
        <f t="shared" si="2"/>
        <v>0.13925113483187318</v>
      </c>
    </row>
    <row r="121" spans="1:7" x14ac:dyDescent="0.25">
      <c r="A121" s="271" t="s">
        <v>55</v>
      </c>
      <c r="B121" s="271"/>
      <c r="C121" s="271"/>
      <c r="D121" s="271"/>
      <c r="E121" s="271"/>
      <c r="F121" s="115">
        <f>SUM(F109:F120)</f>
        <v>29.473799999999997</v>
      </c>
      <c r="G121" s="46">
        <f>SUM(G109:G120)</f>
        <v>418.80205079670037</v>
      </c>
    </row>
    <row r="122" spans="1:7" ht="15" x14ac:dyDescent="0.25">
      <c r="A122" s="224" t="s">
        <v>205</v>
      </c>
      <c r="B122" s="348"/>
      <c r="C122" s="348"/>
      <c r="D122" s="348"/>
      <c r="E122" s="348"/>
      <c r="F122" s="348"/>
      <c r="G122" s="348"/>
    </row>
    <row r="123" spans="1:7" x14ac:dyDescent="0.25">
      <c r="A123" s="80"/>
      <c r="B123" s="80"/>
      <c r="C123" s="80"/>
      <c r="D123" s="80"/>
      <c r="E123" s="80"/>
      <c r="F123" s="80"/>
      <c r="G123" s="76"/>
    </row>
    <row r="124" spans="1:7" x14ac:dyDescent="0.25">
      <c r="A124" s="265" t="s">
        <v>80</v>
      </c>
      <c r="B124" s="265"/>
      <c r="C124" s="265"/>
      <c r="D124" s="265"/>
      <c r="E124" s="265"/>
      <c r="F124" s="265"/>
      <c r="G124" s="265"/>
    </row>
    <row r="125" spans="1:7" x14ac:dyDescent="0.25">
      <c r="A125" s="17"/>
      <c r="B125" s="17"/>
      <c r="C125" s="18"/>
      <c r="D125" s="18"/>
      <c r="E125" s="18"/>
      <c r="F125" s="19"/>
      <c r="G125" s="16"/>
    </row>
    <row r="126" spans="1:7" ht="24.95" customHeight="1" x14ac:dyDescent="0.25">
      <c r="A126" s="33">
        <v>5</v>
      </c>
      <c r="B126" s="267" t="s">
        <v>38</v>
      </c>
      <c r="C126" s="267"/>
      <c r="D126" s="267"/>
      <c r="E126" s="267"/>
      <c r="F126" s="267"/>
      <c r="G126" s="20" t="s">
        <v>18</v>
      </c>
    </row>
    <row r="127" spans="1:7" x14ac:dyDescent="0.25">
      <c r="A127" s="218" t="s">
        <v>1</v>
      </c>
      <c r="B127" s="268" t="s">
        <v>39</v>
      </c>
      <c r="C127" s="268"/>
      <c r="D127" s="268"/>
      <c r="E127" s="268"/>
      <c r="F127" s="268"/>
      <c r="G127" s="84">
        <f>EST_UNIF!G12</f>
        <v>211.74166666666667</v>
      </c>
    </row>
    <row r="128" spans="1:7" x14ac:dyDescent="0.25">
      <c r="A128" s="218" t="s">
        <v>3</v>
      </c>
      <c r="B128" s="268" t="s">
        <v>162</v>
      </c>
      <c r="C128" s="268"/>
      <c r="D128" s="268"/>
      <c r="E128" s="268"/>
      <c r="F128" s="268"/>
      <c r="G128" s="84"/>
    </row>
    <row r="129" spans="1:7" x14ac:dyDescent="0.25">
      <c r="A129" s="218" t="s">
        <v>5</v>
      </c>
      <c r="B129" s="268" t="s">
        <v>40</v>
      </c>
      <c r="C129" s="268"/>
      <c r="D129" s="268"/>
      <c r="E129" s="268"/>
      <c r="F129" s="268"/>
      <c r="G129" s="84"/>
    </row>
    <row r="130" spans="1:7" x14ac:dyDescent="0.25">
      <c r="A130" s="35" t="s">
        <v>7</v>
      </c>
      <c r="B130" s="268" t="s">
        <v>24</v>
      </c>
      <c r="C130" s="268"/>
      <c r="D130" s="268"/>
      <c r="E130" s="268"/>
      <c r="F130" s="268"/>
      <c r="G130" s="84"/>
    </row>
    <row r="131" spans="1:7" x14ac:dyDescent="0.25">
      <c r="A131" s="262" t="s">
        <v>55</v>
      </c>
      <c r="B131" s="263"/>
      <c r="C131" s="263"/>
      <c r="D131" s="263"/>
      <c r="E131" s="263"/>
      <c r="F131" s="264"/>
      <c r="G131" s="21">
        <f>SUM(G127:G130)</f>
        <v>211.74166666666667</v>
      </c>
    </row>
    <row r="132" spans="1:7" ht="12.75" customHeight="1" x14ac:dyDescent="0.25">
      <c r="A132" s="17"/>
      <c r="B132" s="17"/>
      <c r="C132" s="16"/>
      <c r="D132" s="16"/>
    </row>
    <row r="133" spans="1:7" ht="15" x14ac:dyDescent="0.25">
      <c r="A133" s="224" t="s">
        <v>235</v>
      </c>
      <c r="B133" s="225"/>
      <c r="C133" s="225"/>
      <c r="D133" s="225"/>
      <c r="E133" s="225"/>
      <c r="F133" s="225"/>
      <c r="G133" s="225"/>
    </row>
    <row r="134" spans="1:7" x14ac:dyDescent="0.25">
      <c r="A134" s="17"/>
      <c r="B134" s="17"/>
      <c r="C134" s="16"/>
      <c r="D134" s="16"/>
      <c r="E134" s="31"/>
      <c r="F134" s="16"/>
      <c r="G134" s="16"/>
    </row>
    <row r="135" spans="1:7" x14ac:dyDescent="0.25">
      <c r="A135" s="265" t="s">
        <v>79</v>
      </c>
      <c r="B135" s="265"/>
      <c r="C135" s="265"/>
      <c r="D135" s="265"/>
      <c r="E135" s="265"/>
      <c r="F135" s="265"/>
      <c r="G135" s="265"/>
    </row>
    <row r="136" spans="1:7" x14ac:dyDescent="0.25">
      <c r="A136" s="22"/>
      <c r="B136" s="22"/>
      <c r="C136" s="22"/>
      <c r="D136" s="22"/>
      <c r="E136" s="22"/>
      <c r="F136" s="22"/>
      <c r="G136" s="22"/>
    </row>
    <row r="137" spans="1:7" ht="24.95" customHeight="1" x14ac:dyDescent="0.25">
      <c r="A137" s="113">
        <v>6</v>
      </c>
      <c r="B137" s="266" t="s">
        <v>71</v>
      </c>
      <c r="C137" s="266"/>
      <c r="D137" s="266"/>
      <c r="E137" s="266"/>
      <c r="F137" s="58" t="s">
        <v>66</v>
      </c>
      <c r="G137" s="20" t="s">
        <v>18</v>
      </c>
    </row>
    <row r="138" spans="1:7" x14ac:dyDescent="0.25">
      <c r="A138" s="23"/>
      <c r="B138" s="259" t="s">
        <v>41</v>
      </c>
      <c r="C138" s="259"/>
      <c r="D138" s="259"/>
      <c r="E138" s="259"/>
      <c r="F138" s="24">
        <v>0.03</v>
      </c>
      <c r="G138" s="59"/>
    </row>
    <row r="139" spans="1:7" x14ac:dyDescent="0.25">
      <c r="A139" s="26"/>
      <c r="B139" s="259" t="s">
        <v>42</v>
      </c>
      <c r="C139" s="259"/>
      <c r="D139" s="259"/>
      <c r="E139" s="259"/>
      <c r="F139" s="24">
        <v>6.7900000000000002E-2</v>
      </c>
      <c r="G139" s="59"/>
    </row>
    <row r="140" spans="1:7" x14ac:dyDescent="0.25">
      <c r="A140" s="26"/>
      <c r="B140" s="259" t="s">
        <v>43</v>
      </c>
      <c r="C140" s="259"/>
      <c r="D140" s="259"/>
      <c r="E140" s="259"/>
      <c r="F140" s="27">
        <f>SUM(F141:F143)</f>
        <v>0.14250000000000002</v>
      </c>
      <c r="G140" s="59"/>
    </row>
    <row r="141" spans="1:7" x14ac:dyDescent="0.25">
      <c r="A141" s="28"/>
      <c r="B141" s="28" t="s">
        <v>114</v>
      </c>
      <c r="C141" s="260" t="s">
        <v>110</v>
      </c>
      <c r="D141" s="260"/>
      <c r="E141" s="260"/>
      <c r="F141" s="49">
        <v>1.6500000000000001E-2</v>
      </c>
      <c r="G141" s="29"/>
    </row>
    <row r="142" spans="1:7" x14ac:dyDescent="0.25">
      <c r="A142" s="28"/>
      <c r="B142" s="28" t="s">
        <v>115</v>
      </c>
      <c r="C142" s="260" t="s">
        <v>111</v>
      </c>
      <c r="D142" s="260"/>
      <c r="E142" s="260"/>
      <c r="F142" s="49">
        <v>7.5999999999999998E-2</v>
      </c>
      <c r="G142" s="29"/>
    </row>
    <row r="143" spans="1:7" x14ac:dyDescent="0.25">
      <c r="A143" s="28"/>
      <c r="B143" s="28" t="s">
        <v>113</v>
      </c>
      <c r="C143" s="260" t="s">
        <v>112</v>
      </c>
      <c r="D143" s="260"/>
      <c r="E143" s="260"/>
      <c r="F143" s="50">
        <v>0.05</v>
      </c>
      <c r="G143" s="25"/>
    </row>
    <row r="144" spans="1:7" x14ac:dyDescent="0.25">
      <c r="A144" s="28" t="s">
        <v>1</v>
      </c>
      <c r="B144" s="259" t="s">
        <v>107</v>
      </c>
      <c r="C144" s="243"/>
      <c r="D144" s="243"/>
      <c r="E144" s="243"/>
      <c r="F144" s="60">
        <f>((1+F138)/(1-F139-F140))-1</f>
        <v>0.3044579533941234</v>
      </c>
      <c r="G144" s="59">
        <f>F144*SUM(G156:G160)</f>
        <v>1749.3823749219341</v>
      </c>
    </row>
    <row r="145" spans="1:7" x14ac:dyDescent="0.25">
      <c r="A145" s="261" t="s">
        <v>55</v>
      </c>
      <c r="B145" s="261"/>
      <c r="C145" s="261"/>
      <c r="D145" s="261"/>
      <c r="E145" s="261"/>
      <c r="F145" s="261"/>
      <c r="G145" s="100">
        <f>SUM(G138:G144)</f>
        <v>1749.3823749219341</v>
      </c>
    </row>
    <row r="146" spans="1:7" x14ac:dyDescent="0.25">
      <c r="A146" s="85"/>
      <c r="B146" s="85"/>
      <c r="C146" s="85"/>
      <c r="D146" s="85"/>
      <c r="E146" s="85"/>
      <c r="F146" s="85"/>
      <c r="G146" s="86"/>
    </row>
    <row r="147" spans="1:7" ht="48.75" customHeight="1" x14ac:dyDescent="0.25">
      <c r="A147" s="358" t="s">
        <v>206</v>
      </c>
      <c r="B147" s="359"/>
      <c r="C147" s="359"/>
      <c r="D147" s="359"/>
      <c r="E147" s="359"/>
      <c r="F147" s="359"/>
      <c r="G147" s="359"/>
    </row>
    <row r="148" spans="1:7" ht="15" x14ac:dyDescent="0.25">
      <c r="A148" s="255" t="s">
        <v>207</v>
      </c>
      <c r="B148" s="256"/>
      <c r="C148" s="256"/>
      <c r="D148" s="256"/>
      <c r="E148" s="256"/>
      <c r="F148" s="256"/>
      <c r="G148" s="256"/>
    </row>
    <row r="149" spans="1:7" ht="15" x14ac:dyDescent="0.25">
      <c r="A149" s="224" t="s">
        <v>208</v>
      </c>
      <c r="B149" s="225"/>
      <c r="C149" s="225"/>
      <c r="D149" s="225"/>
      <c r="E149" s="225"/>
      <c r="F149" s="225"/>
      <c r="G149" s="225"/>
    </row>
    <row r="150" spans="1:7" x14ac:dyDescent="0.25">
      <c r="A150" s="257"/>
      <c r="B150" s="257"/>
      <c r="C150" s="257"/>
      <c r="D150" s="257"/>
      <c r="E150" s="257"/>
      <c r="F150" s="257"/>
      <c r="G150" s="257"/>
    </row>
    <row r="151" spans="1:7" x14ac:dyDescent="0.25">
      <c r="A151" s="257"/>
      <c r="B151" s="257"/>
      <c r="C151" s="257"/>
      <c r="D151" s="257"/>
      <c r="E151" s="257"/>
      <c r="F151" s="257"/>
      <c r="G151" s="257"/>
    </row>
    <row r="152" spans="1:7" x14ac:dyDescent="0.25">
      <c r="A152" s="17"/>
      <c r="B152" s="17"/>
      <c r="C152" s="16"/>
      <c r="D152" s="16"/>
      <c r="E152" s="16"/>
      <c r="F152" s="31"/>
      <c r="G152" s="16"/>
    </row>
    <row r="153" spans="1:7" ht="18.75" x14ac:dyDescent="0.25">
      <c r="A153" s="258" t="s">
        <v>44</v>
      </c>
      <c r="B153" s="258"/>
      <c r="C153" s="258"/>
      <c r="D153" s="258"/>
      <c r="E153" s="258"/>
      <c r="F153" s="258"/>
      <c r="G153" s="258"/>
    </row>
    <row r="154" spans="1:7" x14ac:dyDescent="0.25">
      <c r="A154" s="55"/>
      <c r="B154" s="55"/>
      <c r="C154" s="55"/>
      <c r="D154" s="55"/>
      <c r="E154" s="55"/>
      <c r="F154" s="55"/>
      <c r="G154" s="55"/>
    </row>
    <row r="155" spans="1:7" ht="24.95" customHeight="1" x14ac:dyDescent="0.25">
      <c r="A155" s="253" t="s">
        <v>45</v>
      </c>
      <c r="B155" s="253"/>
      <c r="C155" s="254"/>
      <c r="D155" s="254"/>
      <c r="E155" s="254"/>
      <c r="F155" s="254"/>
      <c r="G155" s="36" t="s">
        <v>18</v>
      </c>
    </row>
    <row r="156" spans="1:7" ht="24.95" customHeight="1" x14ac:dyDescent="0.25">
      <c r="A156" s="97" t="s">
        <v>1</v>
      </c>
      <c r="B156" s="244" t="s">
        <v>46</v>
      </c>
      <c r="C156" s="245"/>
      <c r="D156" s="245"/>
      <c r="E156" s="245"/>
      <c r="F156" s="246"/>
      <c r="G156" s="98">
        <f>G37</f>
        <v>2576.23</v>
      </c>
    </row>
    <row r="157" spans="1:7" ht="24.95" customHeight="1" x14ac:dyDescent="0.25">
      <c r="A157" s="97" t="s">
        <v>3</v>
      </c>
      <c r="B157" s="244" t="s">
        <v>47</v>
      </c>
      <c r="C157" s="245"/>
      <c r="D157" s="245"/>
      <c r="E157" s="245"/>
      <c r="F157" s="246"/>
      <c r="G157" s="98">
        <f>G77</f>
        <v>2178.9560199999996</v>
      </c>
    </row>
    <row r="158" spans="1:7" ht="24.95" customHeight="1" x14ac:dyDescent="0.25">
      <c r="A158" s="97" t="s">
        <v>5</v>
      </c>
      <c r="B158" s="244" t="s">
        <v>48</v>
      </c>
      <c r="C158" s="245"/>
      <c r="D158" s="245"/>
      <c r="E158" s="245"/>
      <c r="F158" s="246"/>
      <c r="G158" s="98">
        <f>G103</f>
        <v>360.1617901504444</v>
      </c>
    </row>
    <row r="159" spans="1:7" ht="24.95" customHeight="1" x14ac:dyDescent="0.25">
      <c r="A159" s="97" t="s">
        <v>7</v>
      </c>
      <c r="B159" s="244" t="s">
        <v>49</v>
      </c>
      <c r="C159" s="245"/>
      <c r="D159" s="245"/>
      <c r="E159" s="245"/>
      <c r="F159" s="246"/>
      <c r="G159" s="98">
        <f>G121</f>
        <v>418.80205079670037</v>
      </c>
    </row>
    <row r="160" spans="1:7" ht="24.95" customHeight="1" x14ac:dyDescent="0.25">
      <c r="A160" s="97" t="s">
        <v>20</v>
      </c>
      <c r="B160" s="244" t="s">
        <v>37</v>
      </c>
      <c r="C160" s="245"/>
      <c r="D160" s="245"/>
      <c r="E160" s="245"/>
      <c r="F160" s="246"/>
      <c r="G160" s="98">
        <f>G131</f>
        <v>211.74166666666667</v>
      </c>
    </row>
    <row r="161" spans="1:7" ht="24.95" customHeight="1" x14ac:dyDescent="0.25">
      <c r="A161" s="242" t="s">
        <v>123</v>
      </c>
      <c r="B161" s="242"/>
      <c r="C161" s="242"/>
      <c r="D161" s="242"/>
      <c r="E161" s="242"/>
      <c r="F161" s="243"/>
      <c r="G161" s="99">
        <f>SUM(G156:G160)</f>
        <v>5745.8915276138105</v>
      </c>
    </row>
    <row r="162" spans="1:7" ht="24.95" customHeight="1" x14ac:dyDescent="0.25">
      <c r="A162" s="97" t="s">
        <v>21</v>
      </c>
      <c r="B162" s="244" t="s">
        <v>50</v>
      </c>
      <c r="C162" s="245"/>
      <c r="D162" s="245"/>
      <c r="E162" s="245"/>
      <c r="F162" s="246"/>
      <c r="G162" s="98">
        <f>G144</f>
        <v>1749.3823749219341</v>
      </c>
    </row>
    <row r="163" spans="1:7" ht="24.95" customHeight="1" x14ac:dyDescent="0.25">
      <c r="A163" s="233" t="s">
        <v>72</v>
      </c>
      <c r="B163" s="233"/>
      <c r="C163" s="233"/>
      <c r="D163" s="233"/>
      <c r="E163" s="233"/>
      <c r="F163" s="247"/>
      <c r="G163" s="100">
        <f>G162+G161</f>
        <v>7495.2739025357441</v>
      </c>
    </row>
    <row r="164" spans="1:7" x14ac:dyDescent="0.25">
      <c r="A164" s="17"/>
      <c r="B164" s="17"/>
      <c r="C164" s="16"/>
      <c r="D164" s="16"/>
      <c r="E164" s="16"/>
      <c r="F164" s="31"/>
      <c r="G164" s="16"/>
    </row>
    <row r="165" spans="1:7" x14ac:dyDescent="0.25">
      <c r="A165" s="17"/>
      <c r="B165" s="17"/>
      <c r="C165" s="16"/>
      <c r="D165" s="16"/>
      <c r="E165" s="16"/>
      <c r="F165" s="31"/>
      <c r="G165" s="16"/>
    </row>
    <row r="166" spans="1:7" ht="18.75" x14ac:dyDescent="0.25">
      <c r="A166" s="248" t="s">
        <v>51</v>
      </c>
      <c r="B166" s="248"/>
      <c r="C166" s="248"/>
      <c r="D166" s="248"/>
      <c r="E166" s="248"/>
      <c r="F166" s="248"/>
      <c r="G166" s="248"/>
    </row>
    <row r="167" spans="1:7" x14ac:dyDescent="0.25">
      <c r="A167" s="54"/>
      <c r="B167" s="54"/>
      <c r="C167" s="54"/>
      <c r="D167" s="54"/>
      <c r="E167" s="54"/>
      <c r="F167" s="54"/>
      <c r="G167" s="54"/>
    </row>
    <row r="168" spans="1:7" ht="52.5" customHeight="1" x14ac:dyDescent="0.25">
      <c r="A168" s="249" t="s">
        <v>52</v>
      </c>
      <c r="B168" s="250"/>
      <c r="C168" s="104" t="s">
        <v>135</v>
      </c>
      <c r="D168" s="101" t="s">
        <v>53</v>
      </c>
      <c r="E168" s="111" t="s">
        <v>136</v>
      </c>
      <c r="F168" s="105" t="s">
        <v>137</v>
      </c>
      <c r="G168" s="111" t="s">
        <v>132</v>
      </c>
    </row>
    <row r="169" spans="1:7" ht="24.95" customHeight="1" x14ac:dyDescent="0.25">
      <c r="A169" s="251" t="s">
        <v>160</v>
      </c>
      <c r="B169" s="252"/>
      <c r="C169" s="61">
        <f>G163</f>
        <v>7495.2739025357441</v>
      </c>
      <c r="D169" s="30">
        <v>1</v>
      </c>
      <c r="E169" s="61">
        <f>C169*D169</f>
        <v>7495.2739025357441</v>
      </c>
      <c r="F169" s="63">
        <v>6</v>
      </c>
      <c r="G169" s="62">
        <f>E169*F169</f>
        <v>44971.643415214465</v>
      </c>
    </row>
    <row r="170" spans="1:7" ht="24.95" customHeight="1" x14ac:dyDescent="0.25">
      <c r="A170" s="233" t="s">
        <v>116</v>
      </c>
      <c r="B170" s="234"/>
      <c r="C170" s="234"/>
      <c r="D170" s="234"/>
      <c r="E170" s="234"/>
      <c r="F170" s="234"/>
      <c r="G170" s="64">
        <f>SUM(G169:G169)</f>
        <v>44971.643415214465</v>
      </c>
    </row>
    <row r="171" spans="1:7" x14ac:dyDescent="0.25">
      <c r="A171" s="88"/>
      <c r="B171" s="88"/>
      <c r="C171" s="89"/>
      <c r="D171" s="90"/>
      <c r="E171" s="89"/>
      <c r="F171" s="90"/>
      <c r="G171" s="89"/>
    </row>
    <row r="172" spans="1:7" x14ac:dyDescent="0.25">
      <c r="A172" s="88"/>
      <c r="B172" s="88"/>
      <c r="C172" s="89"/>
      <c r="D172" s="90"/>
      <c r="E172" s="89"/>
      <c r="F172" s="90"/>
      <c r="G172" s="89"/>
    </row>
    <row r="173" spans="1:7" ht="18.75" x14ac:dyDescent="0.3">
      <c r="A173" s="235" t="s">
        <v>151</v>
      </c>
      <c r="B173" s="235"/>
      <c r="C173" s="235"/>
      <c r="D173" s="235"/>
      <c r="E173" s="235"/>
      <c r="F173" s="235"/>
      <c r="G173" s="235"/>
    </row>
    <row r="174" spans="1:7" x14ac:dyDescent="0.25">
      <c r="A174" s="236"/>
      <c r="B174" s="236"/>
      <c r="C174" s="236"/>
      <c r="D174" s="236"/>
      <c r="E174" s="236"/>
      <c r="F174" s="236"/>
      <c r="G174" s="236"/>
    </row>
    <row r="175" spans="1:7" x14ac:dyDescent="0.25">
      <c r="A175" s="237" t="s">
        <v>152</v>
      </c>
      <c r="B175" s="238"/>
      <c r="C175" s="238"/>
      <c r="D175" s="238"/>
      <c r="E175" s="238"/>
      <c r="F175" s="238"/>
      <c r="G175" s="239"/>
    </row>
    <row r="176" spans="1:7" x14ac:dyDescent="0.25">
      <c r="A176" s="104" t="s">
        <v>54</v>
      </c>
      <c r="B176" s="240" t="s">
        <v>73</v>
      </c>
      <c r="C176" s="240"/>
      <c r="D176" s="240"/>
      <c r="E176" s="240"/>
      <c r="F176" s="241" t="s">
        <v>18</v>
      </c>
      <c r="G176" s="241"/>
    </row>
    <row r="177" spans="1:7" x14ac:dyDescent="0.25">
      <c r="A177" s="87" t="s">
        <v>1</v>
      </c>
      <c r="B177" s="231" t="s">
        <v>128</v>
      </c>
      <c r="C177" s="231"/>
      <c r="D177" s="231"/>
      <c r="E177" s="231"/>
      <c r="F177" s="229">
        <f>E169</f>
        <v>7495.2739025357441</v>
      </c>
      <c r="G177" s="230"/>
    </row>
    <row r="178" spans="1:7" x14ac:dyDescent="0.25">
      <c r="A178" s="87" t="s">
        <v>3</v>
      </c>
      <c r="B178" s="231" t="s">
        <v>134</v>
      </c>
      <c r="C178" s="231"/>
      <c r="D178" s="231"/>
      <c r="E178" s="231"/>
      <c r="F178" s="229">
        <f>F177*F169</f>
        <v>44971.643415214465</v>
      </c>
      <c r="G178" s="230"/>
    </row>
    <row r="179" spans="1:7" x14ac:dyDescent="0.25">
      <c r="A179" s="87" t="s">
        <v>5</v>
      </c>
      <c r="B179" s="232" t="s">
        <v>133</v>
      </c>
      <c r="C179" s="227"/>
      <c r="D179" s="227"/>
      <c r="E179" s="228"/>
      <c r="F179" s="360">
        <f>F178*12</f>
        <v>539659.72098257358</v>
      </c>
      <c r="G179" s="361"/>
    </row>
    <row r="180" spans="1:7" x14ac:dyDescent="0.25">
      <c r="A180" s="200" t="s">
        <v>7</v>
      </c>
      <c r="B180" s="226" t="s">
        <v>199</v>
      </c>
      <c r="C180" s="227"/>
      <c r="D180" s="227"/>
      <c r="E180" s="228"/>
      <c r="F180" s="229">
        <f>EST_DIÁRIAS!I17</f>
        <v>12392.350557244172</v>
      </c>
      <c r="G180" s="230"/>
    </row>
    <row r="181" spans="1:7" x14ac:dyDescent="0.25">
      <c r="A181" s="201" t="s">
        <v>20</v>
      </c>
      <c r="B181" s="221" t="s">
        <v>174</v>
      </c>
      <c r="C181" s="222"/>
      <c r="D181" s="222"/>
      <c r="E181" s="222"/>
      <c r="F181" s="223">
        <f>F179+F180</f>
        <v>552052.07153981773</v>
      </c>
      <c r="G181" s="223"/>
    </row>
    <row r="183" spans="1:7" ht="15" customHeight="1" x14ac:dyDescent="0.25">
      <c r="A183" s="224" t="s">
        <v>225</v>
      </c>
      <c r="B183" s="348"/>
      <c r="C183" s="348"/>
      <c r="D183" s="348"/>
      <c r="E183" s="348"/>
      <c r="F183" s="348"/>
      <c r="G183" s="348"/>
    </row>
  </sheetData>
  <mergeCells count="158">
    <mergeCell ref="B181:E181"/>
    <mergeCell ref="F181:G181"/>
    <mergeCell ref="B177:E177"/>
    <mergeCell ref="F177:G177"/>
    <mergeCell ref="B178:E178"/>
    <mergeCell ref="F178:G178"/>
    <mergeCell ref="B179:E179"/>
    <mergeCell ref="F179:G179"/>
    <mergeCell ref="A170:F170"/>
    <mergeCell ref="A173:G173"/>
    <mergeCell ref="A174:G174"/>
    <mergeCell ref="A175:G175"/>
    <mergeCell ref="B176:E176"/>
    <mergeCell ref="F176:G176"/>
    <mergeCell ref="B180:E180"/>
    <mergeCell ref="F180:G180"/>
    <mergeCell ref="A161:F161"/>
    <mergeCell ref="B162:F162"/>
    <mergeCell ref="A163:F163"/>
    <mergeCell ref="A166:G166"/>
    <mergeCell ref="A168:B168"/>
    <mergeCell ref="A169:B169"/>
    <mergeCell ref="A155:F155"/>
    <mergeCell ref="B156:F156"/>
    <mergeCell ref="B157:F157"/>
    <mergeCell ref="B158:F158"/>
    <mergeCell ref="B159:F159"/>
    <mergeCell ref="B160:F160"/>
    <mergeCell ref="A147:G147"/>
    <mergeCell ref="A148:G148"/>
    <mergeCell ref="A149:G149"/>
    <mergeCell ref="A150:G150"/>
    <mergeCell ref="A151:G151"/>
    <mergeCell ref="A153:G153"/>
    <mergeCell ref="B140:E140"/>
    <mergeCell ref="C141:E141"/>
    <mergeCell ref="C142:E142"/>
    <mergeCell ref="C143:E143"/>
    <mergeCell ref="B144:E144"/>
    <mergeCell ref="A145:F145"/>
    <mergeCell ref="A131:F131"/>
    <mergeCell ref="A133:G133"/>
    <mergeCell ref="A135:G135"/>
    <mergeCell ref="B137:E137"/>
    <mergeCell ref="B138:E138"/>
    <mergeCell ref="B139:E139"/>
    <mergeCell ref="A124:G124"/>
    <mergeCell ref="B126:F126"/>
    <mergeCell ref="B127:F127"/>
    <mergeCell ref="B128:F128"/>
    <mergeCell ref="B129:F129"/>
    <mergeCell ref="B130:F130"/>
    <mergeCell ref="B117:E117"/>
    <mergeCell ref="B118:E118"/>
    <mergeCell ref="B119:E119"/>
    <mergeCell ref="B120:E120"/>
    <mergeCell ref="A121:E121"/>
    <mergeCell ref="A122:G122"/>
    <mergeCell ref="B111:E111"/>
    <mergeCell ref="B112:E112"/>
    <mergeCell ref="B113:E113"/>
    <mergeCell ref="B114:E114"/>
    <mergeCell ref="B115:E115"/>
    <mergeCell ref="B116:E116"/>
    <mergeCell ref="A103:F103"/>
    <mergeCell ref="A104:G104"/>
    <mergeCell ref="A106:G106"/>
    <mergeCell ref="B108:E108"/>
    <mergeCell ref="B109:E109"/>
    <mergeCell ref="B110:E110"/>
    <mergeCell ref="B96:E96"/>
    <mergeCell ref="A97:F97"/>
    <mergeCell ref="B99:F99"/>
    <mergeCell ref="B100:F100"/>
    <mergeCell ref="B101:F101"/>
    <mergeCell ref="B102:F102"/>
    <mergeCell ref="B89:E89"/>
    <mergeCell ref="B90:E90"/>
    <mergeCell ref="A91:F91"/>
    <mergeCell ref="B93:E93"/>
    <mergeCell ref="B94:E94"/>
    <mergeCell ref="B95:E95"/>
    <mergeCell ref="B82:E82"/>
    <mergeCell ref="B83:E83"/>
    <mergeCell ref="B84:E84"/>
    <mergeCell ref="A85:F85"/>
    <mergeCell ref="B87:E87"/>
    <mergeCell ref="B88:E88"/>
    <mergeCell ref="B74:F74"/>
    <mergeCell ref="B75:F75"/>
    <mergeCell ref="B76:F76"/>
    <mergeCell ref="A77:F77"/>
    <mergeCell ref="A79:G79"/>
    <mergeCell ref="B81:E81"/>
    <mergeCell ref="B64:F64"/>
    <mergeCell ref="B65:F65"/>
    <mergeCell ref="B67:F67"/>
    <mergeCell ref="A68:F68"/>
    <mergeCell ref="A70:G70"/>
    <mergeCell ref="B73:F73"/>
    <mergeCell ref="B66:F66"/>
    <mergeCell ref="B56:E56"/>
    <mergeCell ref="B57:E57"/>
    <mergeCell ref="A58:E58"/>
    <mergeCell ref="A60:G60"/>
    <mergeCell ref="B62:F62"/>
    <mergeCell ref="B63:F63"/>
    <mergeCell ref="B50:E50"/>
    <mergeCell ref="B51:E51"/>
    <mergeCell ref="B52:E52"/>
    <mergeCell ref="B53:E53"/>
    <mergeCell ref="B54:E54"/>
    <mergeCell ref="B55:E55"/>
    <mergeCell ref="B43:E43"/>
    <mergeCell ref="B44:E44"/>
    <mergeCell ref="B45:E45"/>
    <mergeCell ref="B46:E46"/>
    <mergeCell ref="A47:F47"/>
    <mergeCell ref="B49:E49"/>
    <mergeCell ref="B34:F34"/>
    <mergeCell ref="B35:F35"/>
    <mergeCell ref="B36:F36"/>
    <mergeCell ref="A37:F37"/>
    <mergeCell ref="A39:G39"/>
    <mergeCell ref="A41:G41"/>
    <mergeCell ref="B31:F31"/>
    <mergeCell ref="B32:F32"/>
    <mergeCell ref="B33:F33"/>
    <mergeCell ref="B23:E23"/>
    <mergeCell ref="F23:G23"/>
    <mergeCell ref="B24:E24"/>
    <mergeCell ref="F24:G24"/>
    <mergeCell ref="B25:E25"/>
    <mergeCell ref="F25:G25"/>
    <mergeCell ref="A2:G2"/>
    <mergeCell ref="A183:G183"/>
    <mergeCell ref="A71:G71"/>
    <mergeCell ref="A4:G4"/>
    <mergeCell ref="A5:G5"/>
    <mergeCell ref="A7:G7"/>
    <mergeCell ref="B9:E9"/>
    <mergeCell ref="F9:G9"/>
    <mergeCell ref="A14:G14"/>
    <mergeCell ref="A16:E16"/>
    <mergeCell ref="B17:E17"/>
    <mergeCell ref="A19:G19"/>
    <mergeCell ref="A21:G21"/>
    <mergeCell ref="B22:E22"/>
    <mergeCell ref="F22:G22"/>
    <mergeCell ref="B10:E10"/>
    <mergeCell ref="F10:G10"/>
    <mergeCell ref="B11:E11"/>
    <mergeCell ref="F11:G11"/>
    <mergeCell ref="B12:E12"/>
    <mergeCell ref="F12:G12"/>
    <mergeCell ref="A27:G27"/>
    <mergeCell ref="B29:F29"/>
    <mergeCell ref="B30:F3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6" fitToHeight="99" orientation="portrait" r:id="rId1"/>
  <headerFooter>
    <oddHeader>&amp;C&amp;"-,Negrito"&amp;16ANEXO VII</oddHeader>
  </headerFooter>
  <rowBreaks count="1" manualBreakCount="1">
    <brk id="123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view="pageBreakPreview" topLeftCell="A157" zoomScale="60" zoomScaleNormal="100" workbookViewId="0">
      <selection activeCell="A127" sqref="A127:G130"/>
    </sheetView>
  </sheetViews>
  <sheetFormatPr defaultRowHeight="15.75" x14ac:dyDescent="0.25"/>
  <cols>
    <col min="1" max="1" width="9.140625" style="32"/>
    <col min="2" max="2" width="20.7109375" style="32" customWidth="1"/>
    <col min="3" max="3" width="22.7109375" style="32" customWidth="1"/>
    <col min="4" max="4" width="17.7109375" style="32" customWidth="1"/>
    <col min="5" max="5" width="22.7109375" style="32" customWidth="1"/>
    <col min="6" max="6" width="17.7109375" style="32" customWidth="1"/>
    <col min="7" max="7" width="22.7109375" style="32" customWidth="1"/>
  </cols>
  <sheetData>
    <row r="1" spans="1:7" ht="11.25" customHeight="1" x14ac:dyDescent="0.25">
      <c r="A1" s="208"/>
      <c r="B1" s="208"/>
      <c r="C1" s="208"/>
      <c r="D1" s="208"/>
      <c r="E1" s="208"/>
      <c r="F1" s="208"/>
      <c r="G1" s="208"/>
    </row>
    <row r="2" spans="1:7" ht="11.25" customHeight="1" x14ac:dyDescent="0.25">
      <c r="A2" s="305" t="s">
        <v>217</v>
      </c>
      <c r="B2" s="305"/>
      <c r="C2" s="305"/>
      <c r="D2" s="305"/>
      <c r="E2" s="305"/>
      <c r="F2" s="305"/>
      <c r="G2" s="305"/>
    </row>
    <row r="3" spans="1:7" ht="7.35" customHeight="1" x14ac:dyDescent="0.25">
      <c r="A3" s="208"/>
      <c r="B3" s="208"/>
      <c r="C3" s="208"/>
      <c r="D3" s="208"/>
      <c r="E3" s="208"/>
      <c r="F3" s="208"/>
      <c r="G3" s="208"/>
    </row>
    <row r="4" spans="1:7" ht="18.75" x14ac:dyDescent="0.25">
      <c r="A4" s="305" t="s">
        <v>138</v>
      </c>
      <c r="B4" s="305"/>
      <c r="C4" s="305"/>
      <c r="D4" s="305"/>
      <c r="E4" s="305"/>
      <c r="F4" s="305"/>
      <c r="G4" s="305"/>
    </row>
    <row r="5" spans="1:7" ht="10.5" customHeight="1" x14ac:dyDescent="0.25">
      <c r="A5" s="306"/>
      <c r="B5" s="306"/>
      <c r="C5" s="306"/>
      <c r="D5" s="306"/>
      <c r="E5" s="306"/>
      <c r="F5" s="306"/>
      <c r="G5" s="306"/>
    </row>
    <row r="6" spans="1:7" ht="10.5" customHeight="1" x14ac:dyDescent="0.25">
      <c r="A6" s="209"/>
      <c r="B6" s="209"/>
      <c r="C6" s="209"/>
      <c r="D6" s="209"/>
      <c r="E6" s="209"/>
      <c r="F6" s="209"/>
      <c r="G6" s="209"/>
    </row>
    <row r="7" spans="1:7" x14ac:dyDescent="0.25">
      <c r="A7" s="307" t="s">
        <v>0</v>
      </c>
      <c r="B7" s="307"/>
      <c r="C7" s="307"/>
      <c r="D7" s="307"/>
      <c r="E7" s="307"/>
      <c r="F7" s="307"/>
      <c r="G7" s="307"/>
    </row>
    <row r="8" spans="1:7" ht="10.5" customHeight="1" x14ac:dyDescent="0.25">
      <c r="A8" s="210"/>
      <c r="B8" s="210"/>
      <c r="C8" s="1"/>
      <c r="D8" s="1"/>
      <c r="E8" s="1"/>
      <c r="F8" s="12"/>
      <c r="G8" s="1"/>
    </row>
    <row r="9" spans="1:7" ht="24.95" customHeight="1" x14ac:dyDescent="0.25">
      <c r="A9" s="137" t="s">
        <v>1</v>
      </c>
      <c r="B9" s="298" t="s">
        <v>2</v>
      </c>
      <c r="C9" s="299"/>
      <c r="D9" s="299"/>
      <c r="E9" s="301"/>
      <c r="F9" s="349">
        <v>44993</v>
      </c>
      <c r="G9" s="349"/>
    </row>
    <row r="10" spans="1:7" ht="24.95" customHeight="1" x14ac:dyDescent="0.25">
      <c r="A10" s="137" t="s">
        <v>3</v>
      </c>
      <c r="B10" s="298" t="s">
        <v>4</v>
      </c>
      <c r="C10" s="299"/>
      <c r="D10" s="299"/>
      <c r="E10" s="301"/>
      <c r="F10" s="349" t="s">
        <v>56</v>
      </c>
      <c r="G10" s="349"/>
    </row>
    <row r="11" spans="1:7" ht="35.25" customHeight="1" x14ac:dyDescent="0.25">
      <c r="A11" s="137" t="s">
        <v>5</v>
      </c>
      <c r="B11" s="298" t="s">
        <v>6</v>
      </c>
      <c r="C11" s="299"/>
      <c r="D11" s="299"/>
      <c r="E11" s="301"/>
      <c r="F11" s="350" t="s">
        <v>228</v>
      </c>
      <c r="G11" s="350"/>
    </row>
    <row r="12" spans="1:7" ht="24.95" customHeight="1" x14ac:dyDescent="0.25">
      <c r="A12" s="137" t="s">
        <v>7</v>
      </c>
      <c r="B12" s="298" t="s">
        <v>8</v>
      </c>
      <c r="C12" s="299"/>
      <c r="D12" s="299"/>
      <c r="E12" s="301"/>
      <c r="F12" s="351">
        <v>12</v>
      </c>
      <c r="G12" s="351"/>
    </row>
    <row r="13" spans="1:7" ht="15.75" customHeight="1" x14ac:dyDescent="0.25">
      <c r="A13" s="92"/>
      <c r="B13" s="93"/>
      <c r="C13" s="93"/>
      <c r="D13" s="93"/>
      <c r="E13" s="93"/>
      <c r="F13" s="94"/>
      <c r="G13" s="94"/>
    </row>
    <row r="14" spans="1:7" x14ac:dyDescent="0.25">
      <c r="A14" s="307" t="s">
        <v>57</v>
      </c>
      <c r="B14" s="311"/>
      <c r="C14" s="307"/>
      <c r="D14" s="307"/>
      <c r="E14" s="307"/>
      <c r="F14" s="307"/>
      <c r="G14" s="307"/>
    </row>
    <row r="15" spans="1:7" x14ac:dyDescent="0.25">
      <c r="A15" s="51"/>
      <c r="B15" s="51"/>
      <c r="C15" s="51"/>
      <c r="D15" s="51"/>
      <c r="E15" s="51"/>
      <c r="F15" s="51"/>
      <c r="G15" s="51"/>
    </row>
    <row r="16" spans="1:7" ht="57" customHeight="1" x14ac:dyDescent="0.25">
      <c r="A16" s="312" t="s">
        <v>9</v>
      </c>
      <c r="B16" s="313"/>
      <c r="C16" s="313"/>
      <c r="D16" s="313"/>
      <c r="E16" s="314"/>
      <c r="F16" s="38" t="s">
        <v>10</v>
      </c>
      <c r="G16" s="37" t="s">
        <v>59</v>
      </c>
    </row>
    <row r="17" spans="1:7" ht="24.95" customHeight="1" x14ac:dyDescent="0.25">
      <c r="A17" s="137">
        <v>1</v>
      </c>
      <c r="B17" s="315" t="s">
        <v>160</v>
      </c>
      <c r="C17" s="316"/>
      <c r="D17" s="316"/>
      <c r="E17" s="317"/>
      <c r="F17" s="10" t="s">
        <v>108</v>
      </c>
      <c r="G17" s="138">
        <v>6</v>
      </c>
    </row>
    <row r="18" spans="1:7" x14ac:dyDescent="0.25">
      <c r="A18" s="139"/>
      <c r="B18" s="139"/>
      <c r="C18" s="1"/>
      <c r="D18" s="1"/>
      <c r="E18" s="1"/>
      <c r="F18" s="12"/>
      <c r="G18" s="1"/>
    </row>
    <row r="19" spans="1:7" x14ac:dyDescent="0.25">
      <c r="A19" s="272" t="s">
        <v>117</v>
      </c>
      <c r="B19" s="272"/>
      <c r="C19" s="272"/>
      <c r="D19" s="272"/>
      <c r="E19" s="272"/>
      <c r="F19" s="318"/>
      <c r="G19" s="272"/>
    </row>
    <row r="20" spans="1:7" x14ac:dyDescent="0.25">
      <c r="A20" s="127"/>
      <c r="B20" s="127"/>
      <c r="C20" s="1"/>
      <c r="D20" s="1"/>
      <c r="E20" s="1"/>
      <c r="F20" s="12"/>
      <c r="G20" s="1"/>
    </row>
    <row r="21" spans="1:7" ht="24.95" customHeight="1" x14ac:dyDescent="0.25">
      <c r="A21" s="303" t="s">
        <v>11</v>
      </c>
      <c r="B21" s="303"/>
      <c r="C21" s="303"/>
      <c r="D21" s="303"/>
      <c r="E21" s="303"/>
      <c r="F21" s="303"/>
      <c r="G21" s="303"/>
    </row>
    <row r="22" spans="1:7" ht="24.95" customHeight="1" x14ac:dyDescent="0.25">
      <c r="A22" s="137">
        <v>1</v>
      </c>
      <c r="B22" s="298" t="s">
        <v>12</v>
      </c>
      <c r="C22" s="299"/>
      <c r="D22" s="299"/>
      <c r="E22" s="301"/>
      <c r="F22" s="304" t="s">
        <v>161</v>
      </c>
      <c r="G22" s="304"/>
    </row>
    <row r="23" spans="1:7" ht="24.95" customHeight="1" x14ac:dyDescent="0.25">
      <c r="A23" s="137">
        <v>2</v>
      </c>
      <c r="B23" s="298" t="s">
        <v>13</v>
      </c>
      <c r="C23" s="299"/>
      <c r="D23" s="299"/>
      <c r="E23" s="301"/>
      <c r="F23" s="355">
        <v>2576.23</v>
      </c>
      <c r="G23" s="308"/>
    </row>
    <row r="24" spans="1:7" ht="24.95" customHeight="1" x14ac:dyDescent="0.25">
      <c r="A24" s="137">
        <v>3</v>
      </c>
      <c r="B24" s="298" t="s">
        <v>14</v>
      </c>
      <c r="C24" s="299"/>
      <c r="D24" s="299"/>
      <c r="E24" s="301"/>
      <c r="F24" s="356" t="s">
        <v>160</v>
      </c>
      <c r="G24" s="357"/>
    </row>
    <row r="25" spans="1:7" ht="24.95" customHeight="1" x14ac:dyDescent="0.25">
      <c r="A25" s="137">
        <v>4</v>
      </c>
      <c r="B25" s="298" t="s">
        <v>15</v>
      </c>
      <c r="C25" s="299"/>
      <c r="D25" s="299"/>
      <c r="E25" s="301"/>
      <c r="F25" s="349">
        <v>45047</v>
      </c>
      <c r="G25" s="349"/>
    </row>
    <row r="26" spans="1:7" x14ac:dyDescent="0.25">
      <c r="A26" s="140"/>
      <c r="B26" s="140"/>
      <c r="C26" s="132"/>
      <c r="D26" s="2"/>
      <c r="E26" s="2"/>
      <c r="F26" s="13"/>
      <c r="G26" s="140"/>
    </row>
    <row r="27" spans="1:7" x14ac:dyDescent="0.25">
      <c r="A27" s="272" t="s">
        <v>76</v>
      </c>
      <c r="B27" s="272"/>
      <c r="C27" s="272"/>
      <c r="D27" s="272"/>
      <c r="E27" s="272"/>
      <c r="F27" s="272"/>
      <c r="G27" s="272"/>
    </row>
    <row r="28" spans="1:7" x14ac:dyDescent="0.25">
      <c r="A28" s="139"/>
      <c r="B28" s="139"/>
      <c r="C28" s="1"/>
      <c r="D28" s="1"/>
      <c r="E28" s="1"/>
      <c r="F28" s="12"/>
      <c r="G28" s="1"/>
    </row>
    <row r="29" spans="1:7" ht="24.95" customHeight="1" x14ac:dyDescent="0.25">
      <c r="A29" s="52">
        <v>1</v>
      </c>
      <c r="B29" s="294" t="s">
        <v>17</v>
      </c>
      <c r="C29" s="294"/>
      <c r="D29" s="294"/>
      <c r="E29" s="294"/>
      <c r="F29" s="294"/>
      <c r="G29" s="53" t="s">
        <v>18</v>
      </c>
    </row>
    <row r="30" spans="1:7" x14ac:dyDescent="0.25">
      <c r="A30" s="137" t="s">
        <v>1</v>
      </c>
      <c r="B30" s="295" t="s">
        <v>61</v>
      </c>
      <c r="C30" s="296"/>
      <c r="D30" s="296"/>
      <c r="E30" s="296"/>
      <c r="F30" s="297"/>
      <c r="G30" s="3">
        <f>F23</f>
        <v>2576.23</v>
      </c>
    </row>
    <row r="31" spans="1:7" ht="15.75" customHeight="1" x14ac:dyDescent="0.25">
      <c r="A31" s="137" t="s">
        <v>3</v>
      </c>
      <c r="B31" s="298" t="s">
        <v>19</v>
      </c>
      <c r="C31" s="299"/>
      <c r="D31" s="299"/>
      <c r="E31" s="299"/>
      <c r="F31" s="300"/>
      <c r="G31" s="3">
        <f t="shared" ref="G31:G36" si="0">ROUND($F$23*F31,2)</f>
        <v>0</v>
      </c>
    </row>
    <row r="32" spans="1:7" ht="15.75" customHeight="1" x14ac:dyDescent="0.25">
      <c r="A32" s="137" t="s">
        <v>5</v>
      </c>
      <c r="B32" s="298" t="s">
        <v>62</v>
      </c>
      <c r="C32" s="299"/>
      <c r="D32" s="299"/>
      <c r="E32" s="299"/>
      <c r="F32" s="300"/>
      <c r="G32" s="3">
        <f t="shared" si="0"/>
        <v>0</v>
      </c>
    </row>
    <row r="33" spans="1:7" x14ac:dyDescent="0.25">
      <c r="A33" s="137" t="s">
        <v>7</v>
      </c>
      <c r="B33" s="298" t="s">
        <v>63</v>
      </c>
      <c r="C33" s="299"/>
      <c r="D33" s="299"/>
      <c r="E33" s="299"/>
      <c r="F33" s="300"/>
      <c r="G33" s="3">
        <f t="shared" si="0"/>
        <v>0</v>
      </c>
    </row>
    <row r="34" spans="1:7" ht="15.75" customHeight="1" x14ac:dyDescent="0.25">
      <c r="A34" s="137" t="s">
        <v>20</v>
      </c>
      <c r="B34" s="298" t="s">
        <v>60</v>
      </c>
      <c r="C34" s="299"/>
      <c r="D34" s="299"/>
      <c r="E34" s="299"/>
      <c r="F34" s="300"/>
      <c r="G34" s="3">
        <f t="shared" si="0"/>
        <v>0</v>
      </c>
    </row>
    <row r="35" spans="1:7" ht="15.75" customHeight="1" x14ac:dyDescent="0.25">
      <c r="A35" s="137" t="s">
        <v>21</v>
      </c>
      <c r="B35" s="298" t="s">
        <v>74</v>
      </c>
      <c r="C35" s="299"/>
      <c r="D35" s="299"/>
      <c r="E35" s="299"/>
      <c r="F35" s="300"/>
      <c r="G35" s="3">
        <f t="shared" si="0"/>
        <v>0</v>
      </c>
    </row>
    <row r="36" spans="1:7" ht="15.75" customHeight="1" x14ac:dyDescent="0.25">
      <c r="A36" s="137" t="s">
        <v>22</v>
      </c>
      <c r="B36" s="298" t="s">
        <v>24</v>
      </c>
      <c r="C36" s="299"/>
      <c r="D36" s="299"/>
      <c r="E36" s="299"/>
      <c r="F36" s="300"/>
      <c r="G36" s="3">
        <f t="shared" si="0"/>
        <v>0</v>
      </c>
    </row>
    <row r="37" spans="1:7" x14ac:dyDescent="0.25">
      <c r="A37" s="291" t="s">
        <v>55</v>
      </c>
      <c r="B37" s="292"/>
      <c r="C37" s="292"/>
      <c r="D37" s="292"/>
      <c r="E37" s="292"/>
      <c r="F37" s="293"/>
      <c r="G37" s="40">
        <f>SUM(G30:G36)</f>
        <v>2576.23</v>
      </c>
    </row>
    <row r="38" spans="1:7" x14ac:dyDescent="0.25">
      <c r="A38" s="75"/>
      <c r="B38" s="75"/>
      <c r="C38" s="75"/>
      <c r="D38" s="75"/>
      <c r="E38" s="75"/>
      <c r="F38" s="75"/>
      <c r="G38" s="76"/>
    </row>
    <row r="39" spans="1:7" ht="15" x14ac:dyDescent="0.25">
      <c r="A39" s="224" t="s">
        <v>140</v>
      </c>
      <c r="B39" s="225"/>
      <c r="C39" s="225"/>
      <c r="D39" s="225"/>
      <c r="E39" s="225"/>
      <c r="F39" s="225"/>
      <c r="G39" s="225"/>
    </row>
    <row r="40" spans="1:7" x14ac:dyDescent="0.25">
      <c r="A40" s="81"/>
      <c r="B40" s="81"/>
      <c r="C40" s="82"/>
      <c r="D40" s="82"/>
      <c r="E40" s="82"/>
      <c r="F40" s="83"/>
      <c r="G40" s="4"/>
    </row>
    <row r="41" spans="1:7" x14ac:dyDescent="0.25">
      <c r="A41" s="272" t="s">
        <v>75</v>
      </c>
      <c r="B41" s="272"/>
      <c r="C41" s="272"/>
      <c r="D41" s="272"/>
      <c r="E41" s="272"/>
      <c r="F41" s="272"/>
      <c r="G41" s="272"/>
    </row>
    <row r="42" spans="1:7" x14ac:dyDescent="0.25">
      <c r="A42" s="140"/>
      <c r="B42" s="140"/>
      <c r="C42" s="2"/>
      <c r="D42" s="2"/>
      <c r="E42" s="2"/>
      <c r="F42" s="13"/>
      <c r="G42" s="4"/>
    </row>
    <row r="43" spans="1:7" ht="36.75" customHeight="1" x14ac:dyDescent="0.25">
      <c r="A43" s="43" t="s">
        <v>25</v>
      </c>
      <c r="B43" s="283" t="s">
        <v>58</v>
      </c>
      <c r="C43" s="283"/>
      <c r="D43" s="283"/>
      <c r="E43" s="283"/>
      <c r="F43" s="44" t="s">
        <v>83</v>
      </c>
      <c r="G43" s="41" t="s">
        <v>18</v>
      </c>
    </row>
    <row r="44" spans="1:7" x14ac:dyDescent="0.25">
      <c r="A44" s="137" t="s">
        <v>1</v>
      </c>
      <c r="B44" s="288" t="s">
        <v>65</v>
      </c>
      <c r="C44" s="289"/>
      <c r="D44" s="289"/>
      <c r="E44" s="290"/>
      <c r="F44" s="45">
        <f>1/12</f>
        <v>8.3333333333333329E-2</v>
      </c>
      <c r="G44" s="5">
        <f>$G$37*F44</f>
        <v>214.68583333333333</v>
      </c>
    </row>
    <row r="45" spans="1:7" x14ac:dyDescent="0.25">
      <c r="A45" s="6" t="s">
        <v>3</v>
      </c>
      <c r="B45" s="288" t="s">
        <v>81</v>
      </c>
      <c r="C45" s="289"/>
      <c r="D45" s="289"/>
      <c r="E45" s="290"/>
      <c r="F45" s="45">
        <f>1/12</f>
        <v>8.3333333333333329E-2</v>
      </c>
      <c r="G45" s="5">
        <f>$G$37*F45</f>
        <v>214.68583333333333</v>
      </c>
    </row>
    <row r="46" spans="1:7" x14ac:dyDescent="0.25">
      <c r="A46" s="6" t="s">
        <v>5</v>
      </c>
      <c r="B46" s="288" t="s">
        <v>82</v>
      </c>
      <c r="C46" s="289"/>
      <c r="D46" s="289"/>
      <c r="E46" s="290"/>
      <c r="F46" s="45">
        <f>1/12*1/3</f>
        <v>2.7777777777777776E-2</v>
      </c>
      <c r="G46" s="5">
        <f>$G$37*F46</f>
        <v>71.561944444444435</v>
      </c>
    </row>
    <row r="47" spans="1:7" x14ac:dyDescent="0.25">
      <c r="A47" s="291" t="s">
        <v>55</v>
      </c>
      <c r="B47" s="292"/>
      <c r="C47" s="292"/>
      <c r="D47" s="292"/>
      <c r="E47" s="292"/>
      <c r="F47" s="293"/>
      <c r="G47" s="40">
        <f>SUM(G44:G46)</f>
        <v>500.93361111111108</v>
      </c>
    </row>
    <row r="48" spans="1:7" x14ac:dyDescent="0.25">
      <c r="A48" s="140"/>
      <c r="B48" s="140"/>
      <c r="C48" s="2"/>
      <c r="D48" s="2"/>
      <c r="E48" s="2"/>
      <c r="F48" s="13"/>
      <c r="G48" s="4"/>
    </row>
    <row r="49" spans="1:8" ht="24.95" customHeight="1" x14ac:dyDescent="0.25">
      <c r="A49" s="52" t="s">
        <v>26</v>
      </c>
      <c r="B49" s="267" t="s">
        <v>64</v>
      </c>
      <c r="C49" s="267"/>
      <c r="D49" s="267"/>
      <c r="E49" s="267"/>
      <c r="F49" s="65" t="s">
        <v>66</v>
      </c>
      <c r="G49" s="39" t="s">
        <v>18</v>
      </c>
    </row>
    <row r="50" spans="1:8" x14ac:dyDescent="0.25">
      <c r="A50" s="137" t="s">
        <v>1</v>
      </c>
      <c r="B50" s="288" t="s">
        <v>28</v>
      </c>
      <c r="C50" s="289"/>
      <c r="D50" s="289"/>
      <c r="E50" s="290"/>
      <c r="F50" s="11">
        <v>0.2</v>
      </c>
      <c r="G50" s="5">
        <f t="shared" ref="G50:G57" si="1">($G$37+$G$47)*F50</f>
        <v>615.43272222222231</v>
      </c>
    </row>
    <row r="51" spans="1:8" x14ac:dyDescent="0.25">
      <c r="A51" s="137" t="s">
        <v>3</v>
      </c>
      <c r="B51" s="288" t="s">
        <v>121</v>
      </c>
      <c r="C51" s="289"/>
      <c r="D51" s="289"/>
      <c r="E51" s="290"/>
      <c r="F51" s="11">
        <v>2.5000000000000001E-2</v>
      </c>
      <c r="G51" s="5">
        <f t="shared" si="1"/>
        <v>76.929090277777789</v>
      </c>
    </row>
    <row r="52" spans="1:8" x14ac:dyDescent="0.25">
      <c r="A52" s="137" t="s">
        <v>5</v>
      </c>
      <c r="B52" s="288" t="s">
        <v>67</v>
      </c>
      <c r="C52" s="289"/>
      <c r="D52" s="289"/>
      <c r="E52" s="290"/>
      <c r="F52" s="103">
        <v>0.03</v>
      </c>
      <c r="G52" s="5">
        <f t="shared" si="1"/>
        <v>92.314908333333335</v>
      </c>
    </row>
    <row r="53" spans="1:8" x14ac:dyDescent="0.25">
      <c r="A53" s="137" t="s">
        <v>7</v>
      </c>
      <c r="B53" s="288" t="s">
        <v>29</v>
      </c>
      <c r="C53" s="289"/>
      <c r="D53" s="289"/>
      <c r="E53" s="290"/>
      <c r="F53" s="11">
        <v>1.4999999999999999E-2</v>
      </c>
      <c r="G53" s="5">
        <f t="shared" si="1"/>
        <v>46.157454166666668</v>
      </c>
    </row>
    <row r="54" spans="1:8" x14ac:dyDescent="0.25">
      <c r="A54" s="137" t="s">
        <v>20</v>
      </c>
      <c r="B54" s="288" t="s">
        <v>30</v>
      </c>
      <c r="C54" s="289"/>
      <c r="D54" s="289"/>
      <c r="E54" s="290"/>
      <c r="F54" s="11">
        <v>0.01</v>
      </c>
      <c r="G54" s="5">
        <f t="shared" si="1"/>
        <v>30.771636111111111</v>
      </c>
    </row>
    <row r="55" spans="1:8" x14ac:dyDescent="0.25">
      <c r="A55" s="137" t="s">
        <v>21</v>
      </c>
      <c r="B55" s="288" t="s">
        <v>31</v>
      </c>
      <c r="C55" s="289"/>
      <c r="D55" s="289"/>
      <c r="E55" s="290"/>
      <c r="F55" s="11">
        <v>6.0000000000000001E-3</v>
      </c>
      <c r="G55" s="5">
        <f t="shared" si="1"/>
        <v>18.462981666666668</v>
      </c>
    </row>
    <row r="56" spans="1:8" x14ac:dyDescent="0.25">
      <c r="A56" s="137" t="s">
        <v>22</v>
      </c>
      <c r="B56" s="288" t="s">
        <v>32</v>
      </c>
      <c r="C56" s="289"/>
      <c r="D56" s="289"/>
      <c r="E56" s="290"/>
      <c r="F56" s="11">
        <v>2E-3</v>
      </c>
      <c r="G56" s="5">
        <f t="shared" si="1"/>
        <v>6.1543272222222223</v>
      </c>
    </row>
    <row r="57" spans="1:8" x14ac:dyDescent="0.25">
      <c r="A57" s="137" t="s">
        <v>23</v>
      </c>
      <c r="B57" s="288" t="s">
        <v>33</v>
      </c>
      <c r="C57" s="289"/>
      <c r="D57" s="289"/>
      <c r="E57" s="290"/>
      <c r="F57" s="11">
        <v>0.08</v>
      </c>
      <c r="G57" s="5">
        <f t="shared" si="1"/>
        <v>246.17308888888888</v>
      </c>
    </row>
    <row r="58" spans="1:8" x14ac:dyDescent="0.25">
      <c r="A58" s="291" t="s">
        <v>55</v>
      </c>
      <c r="B58" s="292"/>
      <c r="C58" s="292"/>
      <c r="D58" s="292"/>
      <c r="E58" s="293"/>
      <c r="F58" s="42">
        <f>SUM(F50:F57)</f>
        <v>0.36800000000000005</v>
      </c>
      <c r="G58" s="40">
        <f>SUM(G50:G57)</f>
        <v>1132.3962088888889</v>
      </c>
    </row>
    <row r="59" spans="1:8" x14ac:dyDescent="0.25">
      <c r="A59" s="77"/>
      <c r="B59" s="77"/>
      <c r="C59" s="77"/>
      <c r="D59" s="77"/>
      <c r="E59" s="77"/>
      <c r="F59" s="78"/>
      <c r="G59" s="79"/>
    </row>
    <row r="60" spans="1:8" ht="15" x14ac:dyDescent="0.25">
      <c r="A60" s="224" t="s">
        <v>126</v>
      </c>
      <c r="B60" s="225"/>
      <c r="C60" s="225"/>
      <c r="D60" s="225"/>
      <c r="E60" s="225"/>
      <c r="F60" s="225"/>
      <c r="G60" s="225"/>
    </row>
    <row r="61" spans="1:8" x14ac:dyDescent="0.25">
      <c r="A61" s="16"/>
      <c r="B61" s="16"/>
      <c r="C61" s="16"/>
      <c r="D61" s="16"/>
      <c r="E61" s="16"/>
      <c r="F61" s="16"/>
      <c r="G61" s="16"/>
    </row>
    <row r="62" spans="1:8" ht="24.95" customHeight="1" x14ac:dyDescent="0.25">
      <c r="A62" s="52" t="s">
        <v>34</v>
      </c>
      <c r="B62" s="294" t="s">
        <v>35</v>
      </c>
      <c r="C62" s="294"/>
      <c r="D62" s="294"/>
      <c r="E62" s="294"/>
      <c r="F62" s="294"/>
      <c r="G62" s="53" t="s">
        <v>18</v>
      </c>
    </row>
    <row r="63" spans="1:8" x14ac:dyDescent="0.25">
      <c r="A63" s="136" t="s">
        <v>1</v>
      </c>
      <c r="B63" s="287" t="s">
        <v>202</v>
      </c>
      <c r="C63" s="287"/>
      <c r="D63" s="287"/>
      <c r="E63" s="287"/>
      <c r="F63" s="287"/>
      <c r="G63" s="217">
        <f>(3.8*2*22)-(G30*6%)</f>
        <v>12.626199999999983</v>
      </c>
      <c r="H63" s="215"/>
    </row>
    <row r="64" spans="1:8" x14ac:dyDescent="0.25">
      <c r="A64" s="136" t="s">
        <v>3</v>
      </c>
      <c r="B64" s="287" t="s">
        <v>68</v>
      </c>
      <c r="C64" s="287"/>
      <c r="D64" s="287"/>
      <c r="E64" s="287"/>
      <c r="F64" s="287"/>
      <c r="G64" s="217">
        <f>(17*22)</f>
        <v>374</v>
      </c>
    </row>
    <row r="65" spans="1:7" x14ac:dyDescent="0.25">
      <c r="A65" s="136" t="s">
        <v>5</v>
      </c>
      <c r="B65" s="287" t="s">
        <v>124</v>
      </c>
      <c r="C65" s="287"/>
      <c r="D65" s="287"/>
      <c r="E65" s="287"/>
      <c r="F65" s="287"/>
      <c r="G65" s="217">
        <f>150-1</f>
        <v>149</v>
      </c>
    </row>
    <row r="66" spans="1:7" x14ac:dyDescent="0.25">
      <c r="A66" s="213"/>
      <c r="B66" s="287" t="s">
        <v>226</v>
      </c>
      <c r="C66" s="287"/>
      <c r="D66" s="287"/>
      <c r="E66" s="287"/>
      <c r="F66" s="287"/>
      <c r="G66" s="217">
        <v>10</v>
      </c>
    </row>
    <row r="67" spans="1:7" ht="15.75" customHeight="1" x14ac:dyDescent="0.25">
      <c r="A67" s="136" t="s">
        <v>7</v>
      </c>
      <c r="B67" s="287" t="s">
        <v>24</v>
      </c>
      <c r="C67" s="287"/>
      <c r="D67" s="287"/>
      <c r="E67" s="287"/>
      <c r="F67" s="287"/>
      <c r="G67" s="217"/>
    </row>
    <row r="68" spans="1:7" x14ac:dyDescent="0.25">
      <c r="A68" s="263" t="s">
        <v>55</v>
      </c>
      <c r="B68" s="263"/>
      <c r="C68" s="263"/>
      <c r="D68" s="263"/>
      <c r="E68" s="263"/>
      <c r="F68" s="276"/>
      <c r="G68" s="40">
        <f>SUM(G63:G67)</f>
        <v>545.62619999999993</v>
      </c>
    </row>
    <row r="69" spans="1:7" x14ac:dyDescent="0.25">
      <c r="A69" s="80"/>
      <c r="B69" s="80"/>
      <c r="C69" s="80"/>
      <c r="D69" s="80"/>
      <c r="E69" s="80"/>
      <c r="F69" s="80"/>
      <c r="G69" s="76"/>
    </row>
    <row r="70" spans="1:7" ht="15" x14ac:dyDescent="0.25">
      <c r="A70" s="224" t="s">
        <v>127</v>
      </c>
      <c r="B70" s="225"/>
      <c r="C70" s="225"/>
      <c r="D70" s="225"/>
      <c r="E70" s="225"/>
      <c r="F70" s="225"/>
      <c r="G70" s="225"/>
    </row>
    <row r="71" spans="1:7" ht="33.75" customHeight="1" x14ac:dyDescent="0.25">
      <c r="A71" s="224" t="s">
        <v>203</v>
      </c>
      <c r="B71" s="225"/>
      <c r="C71" s="225"/>
      <c r="D71" s="225"/>
      <c r="E71" s="225"/>
      <c r="F71" s="225"/>
      <c r="G71" s="225"/>
    </row>
    <row r="72" spans="1:7" x14ac:dyDescent="0.25">
      <c r="A72" s="140"/>
      <c r="B72" s="140"/>
      <c r="C72" s="8"/>
      <c r="D72" s="8"/>
      <c r="E72" s="8"/>
      <c r="F72" s="14"/>
      <c r="G72" s="9"/>
    </row>
    <row r="73" spans="1:7" ht="24.95" customHeight="1" x14ac:dyDescent="0.25">
      <c r="A73" s="52">
        <v>2</v>
      </c>
      <c r="B73" s="267" t="s">
        <v>109</v>
      </c>
      <c r="C73" s="234"/>
      <c r="D73" s="234"/>
      <c r="E73" s="234"/>
      <c r="F73" s="234"/>
      <c r="G73" s="53" t="s">
        <v>18</v>
      </c>
    </row>
    <row r="74" spans="1:7" x14ac:dyDescent="0.25">
      <c r="A74" s="136" t="s">
        <v>25</v>
      </c>
      <c r="B74" s="284" t="s">
        <v>58</v>
      </c>
      <c r="C74" s="285"/>
      <c r="D74" s="285"/>
      <c r="E74" s="285"/>
      <c r="F74" s="286"/>
      <c r="G74" s="7">
        <f>G47</f>
        <v>500.93361111111108</v>
      </c>
    </row>
    <row r="75" spans="1:7" x14ac:dyDescent="0.25">
      <c r="A75" s="136" t="s">
        <v>26</v>
      </c>
      <c r="B75" s="284" t="s">
        <v>27</v>
      </c>
      <c r="C75" s="285"/>
      <c r="D75" s="285"/>
      <c r="E75" s="285"/>
      <c r="F75" s="286"/>
      <c r="G75" s="7">
        <f>G58</f>
        <v>1132.3962088888889</v>
      </c>
    </row>
    <row r="76" spans="1:7" x14ac:dyDescent="0.25">
      <c r="A76" s="136" t="s">
        <v>34</v>
      </c>
      <c r="B76" s="284" t="s">
        <v>35</v>
      </c>
      <c r="C76" s="285"/>
      <c r="D76" s="285"/>
      <c r="E76" s="285"/>
      <c r="F76" s="286"/>
      <c r="G76" s="3">
        <f>G68</f>
        <v>545.62619999999993</v>
      </c>
    </row>
    <row r="77" spans="1:7" x14ac:dyDescent="0.25">
      <c r="A77" s="263" t="s">
        <v>55</v>
      </c>
      <c r="B77" s="263"/>
      <c r="C77" s="263"/>
      <c r="D77" s="263"/>
      <c r="E77" s="263"/>
      <c r="F77" s="276"/>
      <c r="G77" s="40">
        <f>SUM(G74:G76)</f>
        <v>2178.9560199999996</v>
      </c>
    </row>
    <row r="78" spans="1:7" x14ac:dyDescent="0.25">
      <c r="A78" s="140"/>
      <c r="B78" s="140"/>
      <c r="C78" s="8"/>
      <c r="D78" s="8"/>
      <c r="E78" s="8"/>
      <c r="F78" s="14"/>
      <c r="G78" s="9"/>
    </row>
    <row r="79" spans="1:7" x14ac:dyDescent="0.25">
      <c r="A79" s="272" t="s">
        <v>77</v>
      </c>
      <c r="B79" s="272"/>
      <c r="C79" s="272"/>
      <c r="D79" s="272"/>
      <c r="E79" s="272"/>
      <c r="F79" s="272"/>
      <c r="G79" s="272"/>
    </row>
    <row r="80" spans="1:7" x14ac:dyDescent="0.25">
      <c r="A80" s="127"/>
      <c r="B80" s="127"/>
      <c r="C80" s="127"/>
      <c r="D80" s="127"/>
      <c r="E80" s="127"/>
      <c r="F80" s="127"/>
      <c r="G80" s="127"/>
    </row>
    <row r="81" spans="1:7" ht="24.95" customHeight="1" x14ac:dyDescent="0.25">
      <c r="A81" s="43" t="s">
        <v>95</v>
      </c>
      <c r="B81" s="283" t="s">
        <v>69</v>
      </c>
      <c r="C81" s="283"/>
      <c r="D81" s="283"/>
      <c r="E81" s="283"/>
      <c r="F81" s="134" t="s">
        <v>98</v>
      </c>
      <c r="G81" s="44" t="s">
        <v>18</v>
      </c>
    </row>
    <row r="82" spans="1:7" x14ac:dyDescent="0.25">
      <c r="A82" s="128"/>
      <c r="B82" s="260" t="s">
        <v>69</v>
      </c>
      <c r="C82" s="260"/>
      <c r="D82" s="260"/>
      <c r="E82" s="260"/>
      <c r="F82" s="68">
        <f>(G156+G157-(SUM(G50:G56)))/12</f>
        <v>322.41357499999992</v>
      </c>
      <c r="G82" s="66"/>
    </row>
    <row r="83" spans="1:7" x14ac:dyDescent="0.25">
      <c r="A83" s="128"/>
      <c r="B83" s="260" t="s">
        <v>102</v>
      </c>
      <c r="C83" s="260"/>
      <c r="D83" s="260"/>
      <c r="E83" s="260"/>
      <c r="F83" s="68">
        <f>G57*50%</f>
        <v>123.08654444444444</v>
      </c>
      <c r="G83" s="66"/>
    </row>
    <row r="84" spans="1:7" x14ac:dyDescent="0.25">
      <c r="A84" s="128" t="s">
        <v>1</v>
      </c>
      <c r="B84" s="278" t="s">
        <v>104</v>
      </c>
      <c r="C84" s="279"/>
      <c r="D84" s="279"/>
      <c r="E84" s="280"/>
      <c r="F84" s="123">
        <v>0.1923</v>
      </c>
      <c r="G84" s="67">
        <f>SUM(F82:F83)*F84</f>
        <v>85.669672969166655</v>
      </c>
    </row>
    <row r="85" spans="1:7" x14ac:dyDescent="0.25">
      <c r="A85" s="263" t="s">
        <v>55</v>
      </c>
      <c r="B85" s="263"/>
      <c r="C85" s="263"/>
      <c r="D85" s="263"/>
      <c r="E85" s="263"/>
      <c r="F85" s="276"/>
      <c r="G85" s="40">
        <f>G84</f>
        <v>85.669672969166655</v>
      </c>
    </row>
    <row r="86" spans="1:7" x14ac:dyDescent="0.25">
      <c r="A86" s="127"/>
      <c r="B86" s="127"/>
      <c r="C86" s="127"/>
      <c r="D86" s="127"/>
      <c r="E86" s="127"/>
      <c r="F86" s="127"/>
      <c r="G86" s="127"/>
    </row>
    <row r="87" spans="1:7" ht="24.95" customHeight="1" x14ac:dyDescent="0.25">
      <c r="A87" s="134" t="s">
        <v>96</v>
      </c>
      <c r="B87" s="283" t="s">
        <v>70</v>
      </c>
      <c r="C87" s="283"/>
      <c r="D87" s="283"/>
      <c r="E87" s="283"/>
      <c r="F87" s="134" t="s">
        <v>98</v>
      </c>
      <c r="G87" s="134" t="s">
        <v>18</v>
      </c>
    </row>
    <row r="88" spans="1:7" x14ac:dyDescent="0.25">
      <c r="A88" s="69"/>
      <c r="B88" s="260" t="s">
        <v>70</v>
      </c>
      <c r="C88" s="260"/>
      <c r="D88" s="260"/>
      <c r="E88" s="260"/>
      <c r="F88" s="68">
        <f>SUM(G156:G157)/12</f>
        <v>396.26550166666658</v>
      </c>
      <c r="G88" s="70"/>
    </row>
    <row r="89" spans="1:7" x14ac:dyDescent="0.25">
      <c r="A89" s="69"/>
      <c r="B89" s="260" t="s">
        <v>101</v>
      </c>
      <c r="C89" s="260"/>
      <c r="D89" s="260"/>
      <c r="E89" s="260"/>
      <c r="F89" s="68">
        <f>G57*50%</f>
        <v>123.08654444444444</v>
      </c>
      <c r="G89" s="70"/>
    </row>
    <row r="90" spans="1:7" x14ac:dyDescent="0.25">
      <c r="A90" s="69" t="s">
        <v>1</v>
      </c>
      <c r="B90" s="278" t="s">
        <v>103</v>
      </c>
      <c r="C90" s="279"/>
      <c r="D90" s="279"/>
      <c r="E90" s="280"/>
      <c r="F90" s="123">
        <v>0.57689999999999997</v>
      </c>
      <c r="G90" s="68">
        <f>SUM(F88:F89)*F90</f>
        <v>299.6141954014999</v>
      </c>
    </row>
    <row r="91" spans="1:7" x14ac:dyDescent="0.25">
      <c r="A91" s="281" t="s">
        <v>55</v>
      </c>
      <c r="B91" s="281"/>
      <c r="C91" s="281"/>
      <c r="D91" s="281"/>
      <c r="E91" s="281"/>
      <c r="F91" s="282"/>
      <c r="G91" s="46">
        <f>G90</f>
        <v>299.6141954014999</v>
      </c>
    </row>
    <row r="92" spans="1:7" x14ac:dyDescent="0.25">
      <c r="A92" s="140"/>
      <c r="B92" s="140"/>
      <c r="C92" s="8"/>
      <c r="D92" s="8"/>
      <c r="E92" s="8"/>
      <c r="F92" s="14"/>
      <c r="G92" s="9"/>
    </row>
    <row r="93" spans="1:7" ht="24.95" customHeight="1" x14ac:dyDescent="0.25">
      <c r="A93" s="43" t="s">
        <v>97</v>
      </c>
      <c r="B93" s="283" t="s">
        <v>106</v>
      </c>
      <c r="C93" s="283"/>
      <c r="D93" s="283"/>
      <c r="E93" s="283"/>
      <c r="F93" s="44" t="s">
        <v>66</v>
      </c>
      <c r="G93" s="41" t="s">
        <v>18</v>
      </c>
    </row>
    <row r="94" spans="1:7" x14ac:dyDescent="0.25">
      <c r="A94" s="137" t="s">
        <v>1</v>
      </c>
      <c r="B94" s="260" t="s">
        <v>99</v>
      </c>
      <c r="C94" s="260"/>
      <c r="D94" s="260"/>
      <c r="E94" s="260"/>
      <c r="F94" s="103">
        <v>2.18E-2</v>
      </c>
      <c r="G94" s="56">
        <f>-G44*F94</f>
        <v>-4.6801511666666666</v>
      </c>
    </row>
    <row r="95" spans="1:7" x14ac:dyDescent="0.25">
      <c r="A95" s="137" t="s">
        <v>3</v>
      </c>
      <c r="B95" s="260" t="s">
        <v>100</v>
      </c>
      <c r="C95" s="260"/>
      <c r="D95" s="260"/>
      <c r="E95" s="260"/>
      <c r="F95" s="103">
        <v>2.18E-2</v>
      </c>
      <c r="G95" s="56">
        <f>-G45*F95</f>
        <v>-4.6801511666666666</v>
      </c>
    </row>
    <row r="96" spans="1:7" x14ac:dyDescent="0.25">
      <c r="A96" s="137" t="s">
        <v>5</v>
      </c>
      <c r="B96" s="260" t="s">
        <v>119</v>
      </c>
      <c r="C96" s="260"/>
      <c r="D96" s="260"/>
      <c r="E96" s="260"/>
      <c r="F96" s="103">
        <v>2.18E-2</v>
      </c>
      <c r="G96" s="56">
        <f>-G46*F96</f>
        <v>-1.5600503888888886</v>
      </c>
    </row>
    <row r="97" spans="1:7" x14ac:dyDescent="0.25">
      <c r="A97" s="263" t="s">
        <v>55</v>
      </c>
      <c r="B97" s="263"/>
      <c r="C97" s="263"/>
      <c r="D97" s="263"/>
      <c r="E97" s="263"/>
      <c r="F97" s="276"/>
      <c r="G97" s="57">
        <f>SUM(G94:G96)</f>
        <v>-10.920352722222223</v>
      </c>
    </row>
    <row r="99" spans="1:7" ht="24.95" customHeight="1" x14ac:dyDescent="0.25">
      <c r="A99" s="135">
        <v>3</v>
      </c>
      <c r="B99" s="267" t="s">
        <v>120</v>
      </c>
      <c r="C99" s="234"/>
      <c r="D99" s="234"/>
      <c r="E99" s="234"/>
      <c r="F99" s="234"/>
      <c r="G99" s="135" t="s">
        <v>18</v>
      </c>
    </row>
    <row r="100" spans="1:7" x14ac:dyDescent="0.25">
      <c r="A100" s="28" t="s">
        <v>95</v>
      </c>
      <c r="B100" s="277" t="s">
        <v>69</v>
      </c>
      <c r="C100" s="277"/>
      <c r="D100" s="277"/>
      <c r="E100" s="277"/>
      <c r="F100" s="277"/>
      <c r="G100" s="71">
        <f>G85</f>
        <v>85.669672969166655</v>
      </c>
    </row>
    <row r="101" spans="1:7" x14ac:dyDescent="0.25">
      <c r="A101" s="28" t="s">
        <v>96</v>
      </c>
      <c r="B101" s="277" t="s">
        <v>105</v>
      </c>
      <c r="C101" s="277"/>
      <c r="D101" s="277"/>
      <c r="E101" s="277"/>
      <c r="F101" s="277"/>
      <c r="G101" s="71">
        <f>G91</f>
        <v>299.6141954014999</v>
      </c>
    </row>
    <row r="102" spans="1:7" x14ac:dyDescent="0.25">
      <c r="A102" s="28" t="s">
        <v>97</v>
      </c>
      <c r="B102" s="277" t="s">
        <v>106</v>
      </c>
      <c r="C102" s="277"/>
      <c r="D102" s="277"/>
      <c r="E102" s="277"/>
      <c r="F102" s="277"/>
      <c r="G102" s="72">
        <f>G97</f>
        <v>-10.920352722222223</v>
      </c>
    </row>
    <row r="103" spans="1:7" x14ac:dyDescent="0.25">
      <c r="A103" s="271" t="s">
        <v>55</v>
      </c>
      <c r="B103" s="271"/>
      <c r="C103" s="271"/>
      <c r="D103" s="271"/>
      <c r="E103" s="271"/>
      <c r="F103" s="271"/>
      <c r="G103" s="73">
        <f>SUM(G100:G102)</f>
        <v>374.36351564844432</v>
      </c>
    </row>
    <row r="104" spans="1:7" ht="15" x14ac:dyDescent="0.25">
      <c r="A104" s="224" t="s">
        <v>204</v>
      </c>
      <c r="B104" s="225"/>
      <c r="C104" s="225"/>
      <c r="D104" s="225"/>
      <c r="E104" s="225"/>
      <c r="F104" s="225"/>
      <c r="G104" s="225"/>
    </row>
    <row r="105" spans="1:7" ht="15" x14ac:dyDescent="0.25">
      <c r="A105" s="126"/>
      <c r="B105" s="130"/>
      <c r="C105" s="130"/>
      <c r="D105" s="130"/>
      <c r="E105" s="130"/>
      <c r="F105" s="130"/>
      <c r="G105" s="130"/>
    </row>
    <row r="106" spans="1:7" x14ac:dyDescent="0.25">
      <c r="A106" s="272" t="s">
        <v>78</v>
      </c>
      <c r="B106" s="272"/>
      <c r="C106" s="272"/>
      <c r="D106" s="272"/>
      <c r="E106" s="272"/>
      <c r="F106" s="272"/>
      <c r="G106" s="272"/>
    </row>
    <row r="107" spans="1:7" ht="15.75" customHeight="1" x14ac:dyDescent="0.25">
      <c r="A107" s="55"/>
      <c r="B107" s="55"/>
      <c r="C107" s="55"/>
      <c r="D107" s="55"/>
      <c r="E107" s="55"/>
      <c r="F107" s="55"/>
      <c r="G107" s="55"/>
    </row>
    <row r="108" spans="1:7" ht="45.75" customHeight="1" x14ac:dyDescent="0.25">
      <c r="A108" s="74">
        <v>4</v>
      </c>
      <c r="B108" s="273" t="s">
        <v>125</v>
      </c>
      <c r="C108" s="274"/>
      <c r="D108" s="274"/>
      <c r="E108" s="275"/>
      <c r="F108" s="48" t="s">
        <v>94</v>
      </c>
      <c r="G108" s="41" t="s">
        <v>18</v>
      </c>
    </row>
    <row r="109" spans="1:7" x14ac:dyDescent="0.25">
      <c r="A109" s="97" t="s">
        <v>1</v>
      </c>
      <c r="B109" s="269" t="s">
        <v>81</v>
      </c>
      <c r="C109" s="269"/>
      <c r="D109" s="269"/>
      <c r="E109" s="270"/>
      <c r="F109" s="69">
        <v>20.9589</v>
      </c>
      <c r="G109" s="47">
        <f t="shared" ref="G109:G120" si="2">(SUM($G$156:$G$158)/30*F109)/12</f>
        <v>298.63809934083935</v>
      </c>
    </row>
    <row r="110" spans="1:7" x14ac:dyDescent="0.25">
      <c r="A110" s="97" t="s">
        <v>3</v>
      </c>
      <c r="B110" s="269" t="s">
        <v>93</v>
      </c>
      <c r="C110" s="269"/>
      <c r="D110" s="269"/>
      <c r="E110" s="270"/>
      <c r="F110" s="69">
        <v>1</v>
      </c>
      <c r="G110" s="47">
        <f t="shared" si="2"/>
        <v>14.248748710134565</v>
      </c>
    </row>
    <row r="111" spans="1:7" x14ac:dyDescent="0.25">
      <c r="A111" s="97" t="s">
        <v>5</v>
      </c>
      <c r="B111" s="269" t="s">
        <v>85</v>
      </c>
      <c r="C111" s="269"/>
      <c r="D111" s="269"/>
      <c r="E111" s="270"/>
      <c r="F111" s="95">
        <v>0.96589999999999998</v>
      </c>
      <c r="G111" s="47">
        <f t="shared" si="2"/>
        <v>13.762866379118977</v>
      </c>
    </row>
    <row r="112" spans="1:7" x14ac:dyDescent="0.25">
      <c r="A112" s="97" t="s">
        <v>7</v>
      </c>
      <c r="B112" s="269" t="s">
        <v>86</v>
      </c>
      <c r="C112" s="269"/>
      <c r="D112" s="269"/>
      <c r="E112" s="270"/>
      <c r="F112" s="95">
        <v>3.4931999999999999</v>
      </c>
      <c r="G112" s="47">
        <f t="shared" si="2"/>
        <v>49.77372899424207</v>
      </c>
    </row>
    <row r="113" spans="1:7" x14ac:dyDescent="0.25">
      <c r="A113" s="97" t="s">
        <v>20</v>
      </c>
      <c r="B113" s="269" t="s">
        <v>87</v>
      </c>
      <c r="C113" s="269"/>
      <c r="D113" s="269"/>
      <c r="E113" s="270"/>
      <c r="F113" s="95">
        <v>0.26879999999999998</v>
      </c>
      <c r="G113" s="47">
        <f t="shared" si="2"/>
        <v>3.8300636532841712</v>
      </c>
    </row>
    <row r="114" spans="1:7" x14ac:dyDescent="0.25">
      <c r="A114" s="97" t="s">
        <v>21</v>
      </c>
      <c r="B114" s="269" t="s">
        <v>88</v>
      </c>
      <c r="C114" s="269"/>
      <c r="D114" s="269"/>
      <c r="E114" s="270"/>
      <c r="F114" s="95">
        <v>0</v>
      </c>
      <c r="G114" s="47">
        <f t="shared" si="2"/>
        <v>0</v>
      </c>
    </row>
    <row r="115" spans="1:7" x14ac:dyDescent="0.25">
      <c r="A115" s="97" t="s">
        <v>22</v>
      </c>
      <c r="B115" s="269" t="s">
        <v>89</v>
      </c>
      <c r="C115" s="269"/>
      <c r="D115" s="269"/>
      <c r="E115" s="270"/>
      <c r="F115" s="95">
        <v>0</v>
      </c>
      <c r="G115" s="47">
        <f t="shared" si="2"/>
        <v>0</v>
      </c>
    </row>
    <row r="116" spans="1:7" x14ac:dyDescent="0.25">
      <c r="A116" s="97" t="s">
        <v>23</v>
      </c>
      <c r="B116" s="269" t="s">
        <v>90</v>
      </c>
      <c r="C116" s="269"/>
      <c r="D116" s="269"/>
      <c r="E116" s="270"/>
      <c r="F116" s="95">
        <v>0</v>
      </c>
      <c r="G116" s="47">
        <f t="shared" si="2"/>
        <v>0</v>
      </c>
    </row>
    <row r="117" spans="1:7" x14ac:dyDescent="0.25">
      <c r="A117" s="97" t="s">
        <v>16</v>
      </c>
      <c r="B117" s="269" t="s">
        <v>91</v>
      </c>
      <c r="C117" s="269"/>
      <c r="D117" s="269"/>
      <c r="E117" s="270"/>
      <c r="F117" s="95">
        <v>0</v>
      </c>
      <c r="G117" s="47">
        <f t="shared" si="2"/>
        <v>0</v>
      </c>
    </row>
    <row r="118" spans="1:7" x14ac:dyDescent="0.25">
      <c r="A118" s="97" t="s">
        <v>84</v>
      </c>
      <c r="B118" s="269" t="s">
        <v>92</v>
      </c>
      <c r="C118" s="269"/>
      <c r="D118" s="269"/>
      <c r="E118" s="270"/>
      <c r="F118" s="95">
        <v>0</v>
      </c>
      <c r="G118" s="47">
        <f t="shared" si="2"/>
        <v>0</v>
      </c>
    </row>
    <row r="119" spans="1:7" x14ac:dyDescent="0.25">
      <c r="A119" s="97" t="s">
        <v>141</v>
      </c>
      <c r="B119" s="269" t="s">
        <v>143</v>
      </c>
      <c r="C119" s="269"/>
      <c r="D119" s="269"/>
      <c r="E119" s="270"/>
      <c r="F119" s="95">
        <v>0</v>
      </c>
      <c r="G119" s="47">
        <f t="shared" si="2"/>
        <v>0</v>
      </c>
    </row>
    <row r="120" spans="1:7" x14ac:dyDescent="0.25">
      <c r="A120" s="97" t="s">
        <v>142</v>
      </c>
      <c r="B120" s="269" t="s">
        <v>144</v>
      </c>
      <c r="C120" s="269"/>
      <c r="D120" s="269"/>
      <c r="E120" s="270"/>
      <c r="F120" s="95">
        <v>0</v>
      </c>
      <c r="G120" s="47">
        <f t="shared" si="2"/>
        <v>0</v>
      </c>
    </row>
    <row r="121" spans="1:7" x14ac:dyDescent="0.25">
      <c r="A121" s="271" t="s">
        <v>55</v>
      </c>
      <c r="B121" s="271"/>
      <c r="C121" s="271"/>
      <c r="D121" s="271"/>
      <c r="E121" s="271"/>
      <c r="F121" s="133">
        <f>SUM(F109:F120)</f>
        <v>26.686799999999998</v>
      </c>
      <c r="G121" s="46">
        <f>SUM(G109:G120)</f>
        <v>380.25350707761913</v>
      </c>
    </row>
    <row r="122" spans="1:7" ht="15" x14ac:dyDescent="0.25">
      <c r="A122" s="224" t="s">
        <v>205</v>
      </c>
      <c r="B122" s="225"/>
      <c r="C122" s="225"/>
      <c r="D122" s="225"/>
      <c r="E122" s="225"/>
      <c r="F122" s="225"/>
      <c r="G122" s="225"/>
    </row>
    <row r="123" spans="1:7" x14ac:dyDescent="0.25">
      <c r="A123" s="80"/>
      <c r="B123" s="80"/>
      <c r="C123" s="80"/>
      <c r="D123" s="80"/>
      <c r="E123" s="80"/>
      <c r="F123" s="80"/>
      <c r="G123" s="76"/>
    </row>
    <row r="124" spans="1:7" x14ac:dyDescent="0.25">
      <c r="A124" s="265" t="s">
        <v>80</v>
      </c>
      <c r="B124" s="265"/>
      <c r="C124" s="265"/>
      <c r="D124" s="265"/>
      <c r="E124" s="265"/>
      <c r="F124" s="265"/>
      <c r="G124" s="265"/>
    </row>
    <row r="125" spans="1:7" x14ac:dyDescent="0.25">
      <c r="A125" s="17"/>
      <c r="B125" s="17"/>
      <c r="C125" s="18"/>
      <c r="D125" s="18"/>
      <c r="E125" s="18"/>
      <c r="F125" s="19"/>
      <c r="G125" s="16"/>
    </row>
    <row r="126" spans="1:7" ht="24.95" customHeight="1" x14ac:dyDescent="0.25">
      <c r="A126" s="33">
        <v>5</v>
      </c>
      <c r="B126" s="267" t="s">
        <v>38</v>
      </c>
      <c r="C126" s="267"/>
      <c r="D126" s="267"/>
      <c r="E126" s="267"/>
      <c r="F126" s="267"/>
      <c r="G126" s="20" t="s">
        <v>18</v>
      </c>
    </row>
    <row r="127" spans="1:7" x14ac:dyDescent="0.25">
      <c r="A127" s="218" t="s">
        <v>1</v>
      </c>
      <c r="B127" s="268" t="s">
        <v>39</v>
      </c>
      <c r="C127" s="268"/>
      <c r="D127" s="268"/>
      <c r="E127" s="268"/>
      <c r="F127" s="268"/>
      <c r="G127" s="84">
        <f>EST_UNIF!G12/2</f>
        <v>105.87083333333334</v>
      </c>
    </row>
    <row r="128" spans="1:7" x14ac:dyDescent="0.25">
      <c r="A128" s="218" t="s">
        <v>3</v>
      </c>
      <c r="B128" s="268" t="s">
        <v>145</v>
      </c>
      <c r="C128" s="268"/>
      <c r="D128" s="268"/>
      <c r="E128" s="268"/>
      <c r="F128" s="268"/>
      <c r="G128" s="84"/>
    </row>
    <row r="129" spans="1:7" x14ac:dyDescent="0.25">
      <c r="A129" s="218" t="s">
        <v>5</v>
      </c>
      <c r="B129" s="268" t="s">
        <v>40</v>
      </c>
      <c r="C129" s="268"/>
      <c r="D129" s="268"/>
      <c r="E129" s="268"/>
      <c r="F129" s="268"/>
      <c r="G129" s="84"/>
    </row>
    <row r="130" spans="1:7" x14ac:dyDescent="0.25">
      <c r="A130" s="35" t="s">
        <v>7</v>
      </c>
      <c r="B130" s="268" t="s">
        <v>24</v>
      </c>
      <c r="C130" s="268"/>
      <c r="D130" s="268"/>
      <c r="E130" s="268"/>
      <c r="F130" s="268"/>
      <c r="G130" s="84"/>
    </row>
    <row r="131" spans="1:7" x14ac:dyDescent="0.25">
      <c r="A131" s="262" t="s">
        <v>55</v>
      </c>
      <c r="B131" s="263"/>
      <c r="C131" s="263"/>
      <c r="D131" s="263"/>
      <c r="E131" s="263"/>
      <c r="F131" s="264"/>
      <c r="G131" s="21">
        <f>SUM(G127:G130)</f>
        <v>105.87083333333334</v>
      </c>
    </row>
    <row r="132" spans="1:7" ht="12.75" customHeight="1" x14ac:dyDescent="0.25">
      <c r="A132" s="17"/>
      <c r="B132" s="17"/>
      <c r="C132" s="16"/>
      <c r="D132" s="16"/>
      <c r="E132" s="16"/>
      <c r="F132" s="31"/>
      <c r="G132" s="16"/>
    </row>
    <row r="133" spans="1:7" ht="15" customHeight="1" x14ac:dyDescent="0.25">
      <c r="A133" s="224" t="s">
        <v>210</v>
      </c>
      <c r="B133" s="225"/>
      <c r="C133" s="225"/>
      <c r="D133" s="225"/>
      <c r="E133" s="225"/>
      <c r="F133" s="225"/>
      <c r="G133" s="225"/>
    </row>
    <row r="134" spans="1:7" x14ac:dyDescent="0.25">
      <c r="A134" s="17"/>
      <c r="B134" s="17"/>
      <c r="C134" s="16"/>
      <c r="D134" s="16"/>
      <c r="E134" s="16"/>
      <c r="F134" s="31"/>
      <c r="G134" s="16"/>
    </row>
    <row r="135" spans="1:7" x14ac:dyDescent="0.25">
      <c r="A135" s="265" t="s">
        <v>79</v>
      </c>
      <c r="B135" s="265"/>
      <c r="C135" s="265"/>
      <c r="D135" s="265"/>
      <c r="E135" s="265"/>
      <c r="F135" s="265"/>
      <c r="G135" s="265"/>
    </row>
    <row r="136" spans="1:7" x14ac:dyDescent="0.25">
      <c r="A136" s="22"/>
      <c r="B136" s="22"/>
      <c r="C136" s="22"/>
      <c r="D136" s="22"/>
      <c r="E136" s="22"/>
      <c r="F136" s="22"/>
      <c r="G136" s="22"/>
    </row>
    <row r="137" spans="1:7" ht="24.95" customHeight="1" x14ac:dyDescent="0.25">
      <c r="A137" s="131">
        <v>6</v>
      </c>
      <c r="B137" s="266" t="s">
        <v>71</v>
      </c>
      <c r="C137" s="266"/>
      <c r="D137" s="266"/>
      <c r="E137" s="266"/>
      <c r="F137" s="58" t="s">
        <v>66</v>
      </c>
      <c r="G137" s="20" t="s">
        <v>18</v>
      </c>
    </row>
    <row r="138" spans="1:7" x14ac:dyDescent="0.25">
      <c r="A138" s="23"/>
      <c r="B138" s="259" t="s">
        <v>41</v>
      </c>
      <c r="C138" s="259"/>
      <c r="D138" s="259"/>
      <c r="E138" s="259"/>
      <c r="F138" s="24">
        <v>0.01</v>
      </c>
      <c r="G138" s="59"/>
    </row>
    <row r="139" spans="1:7" x14ac:dyDescent="0.25">
      <c r="A139" s="26"/>
      <c r="B139" s="259" t="s">
        <v>42</v>
      </c>
      <c r="C139" s="259"/>
      <c r="D139" s="259"/>
      <c r="E139" s="259"/>
      <c r="F139" s="24">
        <v>0.01</v>
      </c>
      <c r="G139" s="59"/>
    </row>
    <row r="140" spans="1:7" x14ac:dyDescent="0.25">
      <c r="A140" s="26"/>
      <c r="B140" s="259" t="s">
        <v>43</v>
      </c>
      <c r="C140" s="259"/>
      <c r="D140" s="259"/>
      <c r="E140" s="259"/>
      <c r="F140" s="27">
        <f>SUM(F141:F143)</f>
        <v>5.2000000000000005E-2</v>
      </c>
      <c r="G140" s="59"/>
    </row>
    <row r="141" spans="1:7" x14ac:dyDescent="0.25">
      <c r="A141" s="28"/>
      <c r="B141" s="28" t="s">
        <v>114</v>
      </c>
      <c r="C141" s="260" t="s">
        <v>110</v>
      </c>
      <c r="D141" s="260"/>
      <c r="E141" s="260"/>
      <c r="F141" s="49">
        <v>5.7000000000000002E-3</v>
      </c>
      <c r="G141" s="29"/>
    </row>
    <row r="142" spans="1:7" x14ac:dyDescent="0.25">
      <c r="A142" s="28"/>
      <c r="B142" s="28" t="s">
        <v>115</v>
      </c>
      <c r="C142" s="260" t="s">
        <v>111</v>
      </c>
      <c r="D142" s="260"/>
      <c r="E142" s="260"/>
      <c r="F142" s="49">
        <v>2.63E-2</v>
      </c>
      <c r="G142" s="29"/>
    </row>
    <row r="143" spans="1:7" x14ac:dyDescent="0.25">
      <c r="A143" s="28"/>
      <c r="B143" s="28" t="s">
        <v>113</v>
      </c>
      <c r="C143" s="260" t="s">
        <v>112</v>
      </c>
      <c r="D143" s="260"/>
      <c r="E143" s="260"/>
      <c r="F143" s="50">
        <v>0.02</v>
      </c>
      <c r="G143" s="25"/>
    </row>
    <row r="144" spans="1:7" x14ac:dyDescent="0.25">
      <c r="A144" s="28" t="s">
        <v>1</v>
      </c>
      <c r="B144" s="259" t="s">
        <v>107</v>
      </c>
      <c r="C144" s="243"/>
      <c r="D144" s="243"/>
      <c r="E144" s="243"/>
      <c r="F144" s="60">
        <f>((1+F138)/(1-F139-F140))-1</f>
        <v>7.6759061833688857E-2</v>
      </c>
      <c r="G144" s="59">
        <f>F144*SUM(G156:G160)</f>
        <v>431.05385829027438</v>
      </c>
    </row>
    <row r="145" spans="1:7" x14ac:dyDescent="0.25">
      <c r="A145" s="261" t="s">
        <v>55</v>
      </c>
      <c r="B145" s="261"/>
      <c r="C145" s="261"/>
      <c r="D145" s="261"/>
      <c r="E145" s="261"/>
      <c r="F145" s="261"/>
      <c r="G145" s="100">
        <f>SUM(G138:G144)</f>
        <v>431.05385829027438</v>
      </c>
    </row>
    <row r="146" spans="1:7" x14ac:dyDescent="0.25">
      <c r="A146" s="85"/>
      <c r="B146" s="85"/>
      <c r="C146" s="85"/>
      <c r="D146" s="85"/>
      <c r="E146" s="85"/>
      <c r="F146" s="85"/>
      <c r="G146" s="86"/>
    </row>
    <row r="147" spans="1:7" ht="48.75" customHeight="1" x14ac:dyDescent="0.25">
      <c r="A147" s="358" t="s">
        <v>206</v>
      </c>
      <c r="B147" s="359"/>
      <c r="C147" s="359"/>
      <c r="D147" s="359"/>
      <c r="E147" s="359"/>
      <c r="F147" s="359"/>
      <c r="G147" s="359"/>
    </row>
    <row r="148" spans="1:7" ht="15" x14ac:dyDescent="0.25">
      <c r="A148" s="255" t="s">
        <v>207</v>
      </c>
      <c r="B148" s="256"/>
      <c r="C148" s="256"/>
      <c r="D148" s="256"/>
      <c r="E148" s="256"/>
      <c r="F148" s="256"/>
      <c r="G148" s="256"/>
    </row>
    <row r="149" spans="1:7" ht="15" x14ac:dyDescent="0.25">
      <c r="A149" s="224" t="s">
        <v>208</v>
      </c>
      <c r="B149" s="225"/>
      <c r="C149" s="225"/>
      <c r="D149" s="225"/>
      <c r="E149" s="225"/>
      <c r="F149" s="225"/>
      <c r="G149" s="225"/>
    </row>
    <row r="150" spans="1:7" x14ac:dyDescent="0.25">
      <c r="A150" s="257"/>
      <c r="B150" s="257"/>
      <c r="C150" s="257"/>
      <c r="D150" s="257"/>
      <c r="E150" s="257"/>
      <c r="F150" s="257"/>
      <c r="G150" s="257"/>
    </row>
    <row r="151" spans="1:7" x14ac:dyDescent="0.25">
      <c r="A151" s="257"/>
      <c r="B151" s="257"/>
      <c r="C151" s="257"/>
      <c r="D151" s="257"/>
      <c r="E151" s="257"/>
      <c r="F151" s="257"/>
      <c r="G151" s="257"/>
    </row>
    <row r="152" spans="1:7" x14ac:dyDescent="0.25">
      <c r="A152" s="17"/>
      <c r="B152" s="17"/>
      <c r="C152" s="16"/>
      <c r="D152" s="16"/>
      <c r="E152" s="16"/>
      <c r="F152" s="31"/>
      <c r="G152" s="16"/>
    </row>
    <row r="153" spans="1:7" ht="18.75" x14ac:dyDescent="0.25">
      <c r="A153" s="258" t="s">
        <v>44</v>
      </c>
      <c r="B153" s="258"/>
      <c r="C153" s="258"/>
      <c r="D153" s="258"/>
      <c r="E153" s="258"/>
      <c r="F153" s="258"/>
      <c r="G153" s="258"/>
    </row>
    <row r="154" spans="1:7" x14ac:dyDescent="0.25">
      <c r="A154" s="55"/>
      <c r="B154" s="55"/>
      <c r="C154" s="55"/>
      <c r="D154" s="55"/>
      <c r="E154" s="55"/>
      <c r="F154" s="55"/>
      <c r="G154" s="55"/>
    </row>
    <row r="155" spans="1:7" ht="24.95" customHeight="1" x14ac:dyDescent="0.25">
      <c r="A155" s="253" t="s">
        <v>45</v>
      </c>
      <c r="B155" s="253"/>
      <c r="C155" s="254"/>
      <c r="D155" s="254"/>
      <c r="E155" s="254"/>
      <c r="F155" s="254"/>
      <c r="G155" s="36" t="s">
        <v>18</v>
      </c>
    </row>
    <row r="156" spans="1:7" ht="24.95" customHeight="1" x14ac:dyDescent="0.25">
      <c r="A156" s="97" t="s">
        <v>1</v>
      </c>
      <c r="B156" s="244" t="s">
        <v>46</v>
      </c>
      <c r="C156" s="245"/>
      <c r="D156" s="245"/>
      <c r="E156" s="245"/>
      <c r="F156" s="246"/>
      <c r="G156" s="98">
        <f>G37</f>
        <v>2576.23</v>
      </c>
    </row>
    <row r="157" spans="1:7" ht="24.95" customHeight="1" x14ac:dyDescent="0.25">
      <c r="A157" s="97" t="s">
        <v>3</v>
      </c>
      <c r="B157" s="244" t="s">
        <v>47</v>
      </c>
      <c r="C157" s="245"/>
      <c r="D157" s="245"/>
      <c r="E157" s="245"/>
      <c r="F157" s="246"/>
      <c r="G157" s="98">
        <f>G77</f>
        <v>2178.9560199999996</v>
      </c>
    </row>
    <row r="158" spans="1:7" ht="24.95" customHeight="1" x14ac:dyDescent="0.25">
      <c r="A158" s="97" t="s">
        <v>5</v>
      </c>
      <c r="B158" s="244" t="s">
        <v>48</v>
      </c>
      <c r="C158" s="245"/>
      <c r="D158" s="245"/>
      <c r="E158" s="245"/>
      <c r="F158" s="246"/>
      <c r="G158" s="98">
        <f>G103</f>
        <v>374.36351564844432</v>
      </c>
    </row>
    <row r="159" spans="1:7" ht="24.95" customHeight="1" x14ac:dyDescent="0.25">
      <c r="A159" s="97" t="s">
        <v>7</v>
      </c>
      <c r="B159" s="244" t="s">
        <v>49</v>
      </c>
      <c r="C159" s="245"/>
      <c r="D159" s="245"/>
      <c r="E159" s="245"/>
      <c r="F159" s="246"/>
      <c r="G159" s="98">
        <f>G121</f>
        <v>380.25350707761913</v>
      </c>
    </row>
    <row r="160" spans="1:7" ht="24.95" customHeight="1" x14ac:dyDescent="0.25">
      <c r="A160" s="97" t="s">
        <v>20</v>
      </c>
      <c r="B160" s="244" t="s">
        <v>37</v>
      </c>
      <c r="C160" s="245"/>
      <c r="D160" s="245"/>
      <c r="E160" s="245"/>
      <c r="F160" s="246"/>
      <c r="G160" s="98">
        <f>G131</f>
        <v>105.87083333333334</v>
      </c>
    </row>
    <row r="161" spans="1:7" ht="24.95" customHeight="1" x14ac:dyDescent="0.25">
      <c r="A161" s="242" t="s">
        <v>123</v>
      </c>
      <c r="B161" s="242"/>
      <c r="C161" s="242"/>
      <c r="D161" s="242"/>
      <c r="E161" s="242"/>
      <c r="F161" s="243"/>
      <c r="G161" s="99">
        <f>SUM(G156:G160)</f>
        <v>5615.6738760593962</v>
      </c>
    </row>
    <row r="162" spans="1:7" ht="24.95" customHeight="1" x14ac:dyDescent="0.25">
      <c r="A162" s="97" t="s">
        <v>21</v>
      </c>
      <c r="B162" s="244" t="s">
        <v>50</v>
      </c>
      <c r="C162" s="245"/>
      <c r="D162" s="245"/>
      <c r="E162" s="245"/>
      <c r="F162" s="246"/>
      <c r="G162" s="98">
        <f>G144</f>
        <v>431.05385829027438</v>
      </c>
    </row>
    <row r="163" spans="1:7" ht="24.95" customHeight="1" x14ac:dyDescent="0.25">
      <c r="A163" s="233" t="s">
        <v>72</v>
      </c>
      <c r="B163" s="233"/>
      <c r="C163" s="233"/>
      <c r="D163" s="233"/>
      <c r="E163" s="233"/>
      <c r="F163" s="247"/>
      <c r="G163" s="100">
        <f>G162+G161</f>
        <v>6046.7277343496708</v>
      </c>
    </row>
    <row r="164" spans="1:7" x14ac:dyDescent="0.25">
      <c r="A164" s="17"/>
      <c r="B164" s="17"/>
      <c r="C164" s="16"/>
      <c r="D164" s="16"/>
      <c r="E164" s="16"/>
      <c r="F164" s="31"/>
      <c r="G164" s="16"/>
    </row>
    <row r="165" spans="1:7" x14ac:dyDescent="0.25">
      <c r="A165" s="17"/>
      <c r="B165" s="17"/>
      <c r="C165" s="16"/>
      <c r="D165" s="16"/>
      <c r="E165" s="16"/>
      <c r="F165" s="31"/>
      <c r="G165" s="16"/>
    </row>
    <row r="166" spans="1:7" ht="18.75" x14ac:dyDescent="0.25">
      <c r="A166" s="248" t="s">
        <v>51</v>
      </c>
      <c r="B166" s="248"/>
      <c r="C166" s="248"/>
      <c r="D166" s="248"/>
      <c r="E166" s="248"/>
      <c r="F166" s="248"/>
      <c r="G166" s="248"/>
    </row>
    <row r="167" spans="1:7" x14ac:dyDescent="0.25">
      <c r="A167" s="54"/>
      <c r="B167" s="54"/>
      <c r="C167" s="54"/>
      <c r="D167" s="54"/>
      <c r="E167" s="54"/>
      <c r="F167" s="54"/>
      <c r="G167" s="54"/>
    </row>
    <row r="168" spans="1:7" ht="47.25" customHeight="1" x14ac:dyDescent="0.25">
      <c r="A168" s="249" t="s">
        <v>52</v>
      </c>
      <c r="B168" s="250"/>
      <c r="C168" s="124" t="s">
        <v>135</v>
      </c>
      <c r="D168" s="101" t="s">
        <v>53</v>
      </c>
      <c r="E168" s="129" t="s">
        <v>136</v>
      </c>
      <c r="F168" s="125" t="s">
        <v>137</v>
      </c>
      <c r="G168" s="129" t="s">
        <v>132</v>
      </c>
    </row>
    <row r="169" spans="1:7" ht="24.95" customHeight="1" x14ac:dyDescent="0.25">
      <c r="A169" s="251" t="s">
        <v>160</v>
      </c>
      <c r="B169" s="252"/>
      <c r="C169" s="61">
        <f>G163</f>
        <v>6046.7277343496708</v>
      </c>
      <c r="D169" s="30">
        <v>1</v>
      </c>
      <c r="E169" s="61">
        <f>C169*D169</f>
        <v>6046.7277343496708</v>
      </c>
      <c r="F169" s="63">
        <v>6</v>
      </c>
      <c r="G169" s="62">
        <f>E169*F169</f>
        <v>36280.366406098023</v>
      </c>
    </row>
    <row r="170" spans="1:7" ht="24.95" customHeight="1" x14ac:dyDescent="0.25">
      <c r="A170" s="233" t="s">
        <v>116</v>
      </c>
      <c r="B170" s="234"/>
      <c r="C170" s="234"/>
      <c r="D170" s="234"/>
      <c r="E170" s="234"/>
      <c r="F170" s="234"/>
      <c r="G170" s="64">
        <f>SUM(G169:G169)</f>
        <v>36280.366406098023</v>
      </c>
    </row>
    <row r="171" spans="1:7" x14ac:dyDescent="0.25">
      <c r="A171" s="88"/>
      <c r="B171" s="88"/>
      <c r="C171" s="89"/>
      <c r="D171" s="90"/>
      <c r="E171" s="89"/>
      <c r="F171" s="90"/>
      <c r="G171" s="89"/>
    </row>
    <row r="172" spans="1:7" x14ac:dyDescent="0.25">
      <c r="A172" s="88"/>
      <c r="B172" s="88"/>
      <c r="C172" s="89"/>
      <c r="D172" s="90"/>
      <c r="E172" s="89"/>
      <c r="F172" s="90"/>
      <c r="G172" s="89"/>
    </row>
    <row r="173" spans="1:7" ht="18.75" x14ac:dyDescent="0.3">
      <c r="A173" s="362" t="s">
        <v>179</v>
      </c>
      <c r="B173" s="235"/>
      <c r="C173" s="235"/>
      <c r="D173" s="235"/>
      <c r="E173" s="235"/>
      <c r="F173" s="235"/>
      <c r="G173" s="235"/>
    </row>
    <row r="174" spans="1:7" x14ac:dyDescent="0.25">
      <c r="A174" s="236"/>
      <c r="B174" s="236"/>
      <c r="C174" s="236"/>
      <c r="D174" s="236"/>
      <c r="E174" s="236"/>
      <c r="F174" s="236"/>
      <c r="G174" s="236"/>
    </row>
    <row r="175" spans="1:7" x14ac:dyDescent="0.25">
      <c r="A175" s="237" t="s">
        <v>118</v>
      </c>
      <c r="B175" s="238"/>
      <c r="C175" s="238"/>
      <c r="D175" s="238"/>
      <c r="E175" s="238"/>
      <c r="F175" s="238"/>
      <c r="G175" s="239"/>
    </row>
    <row r="176" spans="1:7" x14ac:dyDescent="0.25">
      <c r="A176" s="124" t="s">
        <v>54</v>
      </c>
      <c r="B176" s="240" t="s">
        <v>73</v>
      </c>
      <c r="C176" s="240"/>
      <c r="D176" s="240"/>
      <c r="E176" s="240"/>
      <c r="F176" s="241" t="s">
        <v>18</v>
      </c>
      <c r="G176" s="241"/>
    </row>
    <row r="177" spans="1:7" x14ac:dyDescent="0.25">
      <c r="A177" s="87" t="s">
        <v>1</v>
      </c>
      <c r="B177" s="231" t="s">
        <v>128</v>
      </c>
      <c r="C177" s="231"/>
      <c r="D177" s="231"/>
      <c r="E177" s="231"/>
      <c r="F177" s="229">
        <f>E169</f>
        <v>6046.7277343496708</v>
      </c>
      <c r="G177" s="230"/>
    </row>
    <row r="178" spans="1:7" x14ac:dyDescent="0.25">
      <c r="A178" s="87" t="s">
        <v>3</v>
      </c>
      <c r="B178" s="231" t="s">
        <v>134</v>
      </c>
      <c r="C178" s="231"/>
      <c r="D178" s="231"/>
      <c r="E178" s="231"/>
      <c r="F178" s="229">
        <f>F177*F169</f>
        <v>36280.366406098023</v>
      </c>
      <c r="G178" s="230"/>
    </row>
    <row r="179" spans="1:7" x14ac:dyDescent="0.25">
      <c r="A179" s="87" t="s">
        <v>5</v>
      </c>
      <c r="B179" s="232" t="s">
        <v>133</v>
      </c>
      <c r="C179" s="227"/>
      <c r="D179" s="227"/>
      <c r="E179" s="228"/>
      <c r="F179" s="229">
        <f>F178*12</f>
        <v>435364.39687317627</v>
      </c>
      <c r="G179" s="230"/>
    </row>
    <row r="180" spans="1:7" ht="15.75" customHeight="1" x14ac:dyDescent="0.25">
      <c r="A180" s="200" t="s">
        <v>7</v>
      </c>
      <c r="B180" s="226" t="s">
        <v>199</v>
      </c>
      <c r="C180" s="227"/>
      <c r="D180" s="227"/>
      <c r="E180" s="228"/>
      <c r="F180" s="229">
        <f>EST_DIÁRIAS!I8</f>
        <v>10229.211087420044</v>
      </c>
      <c r="G180" s="230"/>
    </row>
    <row r="181" spans="1:7" ht="15.75" customHeight="1" x14ac:dyDescent="0.25">
      <c r="A181" s="201" t="s">
        <v>20</v>
      </c>
      <c r="B181" s="221" t="s">
        <v>174</v>
      </c>
      <c r="C181" s="222"/>
      <c r="D181" s="222"/>
      <c r="E181" s="222"/>
      <c r="F181" s="223">
        <f>F180+F179</f>
        <v>445593.60796059633</v>
      </c>
      <c r="G181" s="223"/>
    </row>
    <row r="183" spans="1:7" ht="15" x14ac:dyDescent="0.25">
      <c r="A183" s="224" t="s">
        <v>225</v>
      </c>
      <c r="B183" s="225"/>
      <c r="C183" s="225"/>
      <c r="D183" s="225"/>
      <c r="E183" s="225"/>
      <c r="F183" s="225"/>
      <c r="G183" s="225"/>
    </row>
  </sheetData>
  <mergeCells count="158">
    <mergeCell ref="B181:E181"/>
    <mergeCell ref="F181:G181"/>
    <mergeCell ref="B177:E177"/>
    <mergeCell ref="F177:G177"/>
    <mergeCell ref="B178:E178"/>
    <mergeCell ref="F178:G178"/>
    <mergeCell ref="B179:E179"/>
    <mergeCell ref="F179:G179"/>
    <mergeCell ref="A170:F170"/>
    <mergeCell ref="A173:G173"/>
    <mergeCell ref="A174:G174"/>
    <mergeCell ref="A175:G175"/>
    <mergeCell ref="B176:E176"/>
    <mergeCell ref="F176:G176"/>
    <mergeCell ref="B180:E180"/>
    <mergeCell ref="F180:G180"/>
    <mergeCell ref="A161:F161"/>
    <mergeCell ref="B162:F162"/>
    <mergeCell ref="A163:F163"/>
    <mergeCell ref="A166:G166"/>
    <mergeCell ref="A168:B168"/>
    <mergeCell ref="A169:B169"/>
    <mergeCell ref="A155:F155"/>
    <mergeCell ref="B156:F156"/>
    <mergeCell ref="B157:F157"/>
    <mergeCell ref="B158:F158"/>
    <mergeCell ref="B159:F159"/>
    <mergeCell ref="B160:F160"/>
    <mergeCell ref="A147:G147"/>
    <mergeCell ref="A148:G148"/>
    <mergeCell ref="A149:G149"/>
    <mergeCell ref="A150:G150"/>
    <mergeCell ref="A151:G151"/>
    <mergeCell ref="A153:G153"/>
    <mergeCell ref="B140:E140"/>
    <mergeCell ref="C141:E141"/>
    <mergeCell ref="C142:E142"/>
    <mergeCell ref="C143:E143"/>
    <mergeCell ref="B144:E144"/>
    <mergeCell ref="A145:F145"/>
    <mergeCell ref="A131:F131"/>
    <mergeCell ref="A133:G133"/>
    <mergeCell ref="A135:G135"/>
    <mergeCell ref="B137:E137"/>
    <mergeCell ref="B138:E138"/>
    <mergeCell ref="B139:E139"/>
    <mergeCell ref="A124:G124"/>
    <mergeCell ref="B126:F126"/>
    <mergeCell ref="B127:F127"/>
    <mergeCell ref="B128:F128"/>
    <mergeCell ref="B129:F129"/>
    <mergeCell ref="B130:F130"/>
    <mergeCell ref="B117:E117"/>
    <mergeCell ref="B118:E118"/>
    <mergeCell ref="B119:E119"/>
    <mergeCell ref="B120:E120"/>
    <mergeCell ref="A121:E121"/>
    <mergeCell ref="A122:G122"/>
    <mergeCell ref="B111:E111"/>
    <mergeCell ref="B112:E112"/>
    <mergeCell ref="B113:E113"/>
    <mergeCell ref="B114:E114"/>
    <mergeCell ref="B115:E115"/>
    <mergeCell ref="B116:E116"/>
    <mergeCell ref="A103:F103"/>
    <mergeCell ref="A104:G104"/>
    <mergeCell ref="A106:G106"/>
    <mergeCell ref="B108:E108"/>
    <mergeCell ref="B109:E109"/>
    <mergeCell ref="B110:E110"/>
    <mergeCell ref="B96:E96"/>
    <mergeCell ref="A97:F97"/>
    <mergeCell ref="B99:F99"/>
    <mergeCell ref="B100:F100"/>
    <mergeCell ref="B101:F101"/>
    <mergeCell ref="B102:F102"/>
    <mergeCell ref="B89:E89"/>
    <mergeCell ref="B90:E90"/>
    <mergeCell ref="A91:F91"/>
    <mergeCell ref="B93:E93"/>
    <mergeCell ref="B94:E94"/>
    <mergeCell ref="B95:E95"/>
    <mergeCell ref="B82:E82"/>
    <mergeCell ref="B83:E83"/>
    <mergeCell ref="B84:E84"/>
    <mergeCell ref="A85:F85"/>
    <mergeCell ref="B87:E87"/>
    <mergeCell ref="B88:E88"/>
    <mergeCell ref="B74:F74"/>
    <mergeCell ref="B75:F75"/>
    <mergeCell ref="B76:F76"/>
    <mergeCell ref="A77:F77"/>
    <mergeCell ref="A79:G79"/>
    <mergeCell ref="B81:E81"/>
    <mergeCell ref="B64:F64"/>
    <mergeCell ref="B65:F65"/>
    <mergeCell ref="B67:F67"/>
    <mergeCell ref="A68:F68"/>
    <mergeCell ref="A70:G70"/>
    <mergeCell ref="B73:F73"/>
    <mergeCell ref="B66:F66"/>
    <mergeCell ref="B56:E56"/>
    <mergeCell ref="B57:E57"/>
    <mergeCell ref="A58:E58"/>
    <mergeCell ref="A60:G60"/>
    <mergeCell ref="B62:F62"/>
    <mergeCell ref="B63:F63"/>
    <mergeCell ref="B50:E50"/>
    <mergeCell ref="B51:E51"/>
    <mergeCell ref="B52:E52"/>
    <mergeCell ref="B53:E53"/>
    <mergeCell ref="B54:E54"/>
    <mergeCell ref="B55:E55"/>
    <mergeCell ref="B43:E43"/>
    <mergeCell ref="B44:E44"/>
    <mergeCell ref="B45:E45"/>
    <mergeCell ref="B46:E46"/>
    <mergeCell ref="A47:F47"/>
    <mergeCell ref="B49:E49"/>
    <mergeCell ref="B34:F34"/>
    <mergeCell ref="B35:F35"/>
    <mergeCell ref="B36:F36"/>
    <mergeCell ref="A37:F37"/>
    <mergeCell ref="A39:G39"/>
    <mergeCell ref="A41:G41"/>
    <mergeCell ref="B31:F31"/>
    <mergeCell ref="B32:F32"/>
    <mergeCell ref="B33:F33"/>
    <mergeCell ref="B23:E23"/>
    <mergeCell ref="F23:G23"/>
    <mergeCell ref="B24:E24"/>
    <mergeCell ref="F24:G24"/>
    <mergeCell ref="B25:E25"/>
    <mergeCell ref="F25:G25"/>
    <mergeCell ref="A2:G2"/>
    <mergeCell ref="A5:G5"/>
    <mergeCell ref="A183:G183"/>
    <mergeCell ref="A71:G71"/>
    <mergeCell ref="A4:G4"/>
    <mergeCell ref="A7:G7"/>
    <mergeCell ref="B9:E9"/>
    <mergeCell ref="F9:G9"/>
    <mergeCell ref="A14:G14"/>
    <mergeCell ref="A16:E16"/>
    <mergeCell ref="B17:E17"/>
    <mergeCell ref="A19:G19"/>
    <mergeCell ref="A21:G21"/>
    <mergeCell ref="B22:E22"/>
    <mergeCell ref="F22:G22"/>
    <mergeCell ref="B10:E10"/>
    <mergeCell ref="F10:G10"/>
    <mergeCell ref="B11:E11"/>
    <mergeCell ref="F11:G11"/>
    <mergeCell ref="B12:E12"/>
    <mergeCell ref="F12:G12"/>
    <mergeCell ref="A27:G27"/>
    <mergeCell ref="B29:F29"/>
    <mergeCell ref="B30:F3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fitToHeight="999" orientation="portrait" r:id="rId1"/>
  <headerFooter>
    <oddHeader>&amp;C&amp;"-,Negrito"&amp;16ANEXO VIII</oddHeader>
  </headerFooter>
  <rowBreaks count="1" manualBreakCount="1">
    <brk id="12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/>
  <dimension ref="A1:G23"/>
  <sheetViews>
    <sheetView view="pageBreakPreview" zoomScale="60" zoomScaleNormal="100" workbookViewId="0">
      <selection activeCell="E23" sqref="E23"/>
    </sheetView>
  </sheetViews>
  <sheetFormatPr defaultRowHeight="15" x14ac:dyDescent="0.25"/>
  <cols>
    <col min="1" max="1" width="5.7109375" customWidth="1"/>
    <col min="2" max="2" width="45.85546875" customWidth="1"/>
    <col min="3" max="6" width="14.7109375" customWidth="1"/>
    <col min="7" max="7" width="15.7109375" customWidth="1"/>
  </cols>
  <sheetData>
    <row r="1" spans="1:7" ht="15.75" x14ac:dyDescent="0.25">
      <c r="A1" s="91"/>
      <c r="B1" s="91"/>
      <c r="C1" s="91"/>
      <c r="D1" s="91"/>
      <c r="E1" s="91"/>
      <c r="F1" s="91"/>
      <c r="G1" s="91"/>
    </row>
    <row r="2" spans="1:7" ht="18.75" x14ac:dyDescent="0.25">
      <c r="A2" s="322" t="s">
        <v>218</v>
      </c>
      <c r="B2" s="323"/>
      <c r="C2" s="323"/>
      <c r="D2" s="323"/>
      <c r="E2" s="323"/>
      <c r="F2" s="323"/>
      <c r="G2" s="323"/>
    </row>
    <row r="3" spans="1:7" ht="18.75" x14ac:dyDescent="0.25">
      <c r="A3" s="142"/>
      <c r="B3" s="142"/>
      <c r="C3" s="142"/>
      <c r="D3" s="142"/>
      <c r="E3" s="142"/>
      <c r="F3" s="142"/>
      <c r="G3" s="142"/>
    </row>
    <row r="4" spans="1:7" ht="31.5" x14ac:dyDescent="0.25">
      <c r="A4" s="184" t="s">
        <v>147</v>
      </c>
      <c r="B4" s="184" t="s">
        <v>153</v>
      </c>
      <c r="C4" s="184" t="s">
        <v>154</v>
      </c>
      <c r="D4" s="184" t="s">
        <v>146</v>
      </c>
      <c r="E4" s="184" t="s">
        <v>157</v>
      </c>
      <c r="F4" s="184" t="s">
        <v>155</v>
      </c>
      <c r="G4" s="184" t="s">
        <v>156</v>
      </c>
    </row>
    <row r="5" spans="1:7" ht="15.75" x14ac:dyDescent="0.25">
      <c r="A5" s="176">
        <v>1</v>
      </c>
      <c r="B5" s="183" t="s">
        <v>229</v>
      </c>
      <c r="C5" s="141">
        <v>4</v>
      </c>
      <c r="D5" s="178" t="s">
        <v>122</v>
      </c>
      <c r="E5" s="219">
        <v>79.08</v>
      </c>
      <c r="F5" s="179">
        <f>C5*E5</f>
        <v>316.32</v>
      </c>
      <c r="G5" s="102">
        <f>F5/12</f>
        <v>26.36</v>
      </c>
    </row>
    <row r="6" spans="1:7" ht="15.75" x14ac:dyDescent="0.25">
      <c r="A6" s="176">
        <v>2</v>
      </c>
      <c r="B6" s="183" t="s">
        <v>230</v>
      </c>
      <c r="C6" s="141">
        <v>6</v>
      </c>
      <c r="D6" s="178" t="s">
        <v>122</v>
      </c>
      <c r="E6" s="219">
        <v>60.44</v>
      </c>
      <c r="F6" s="179">
        <f t="shared" ref="F6:F11" si="0">C6*E6</f>
        <v>362.64</v>
      </c>
      <c r="G6" s="102">
        <f t="shared" ref="G6:G11" si="1">F6/12</f>
        <v>30.22</v>
      </c>
    </row>
    <row r="7" spans="1:7" ht="15.75" x14ac:dyDescent="0.25">
      <c r="A7" s="176">
        <v>3</v>
      </c>
      <c r="B7" s="183" t="s">
        <v>231</v>
      </c>
      <c r="C7" s="141">
        <v>6</v>
      </c>
      <c r="D7" s="178" t="s">
        <v>130</v>
      </c>
      <c r="E7" s="219">
        <v>11.41</v>
      </c>
      <c r="F7" s="179">
        <f t="shared" si="0"/>
        <v>68.460000000000008</v>
      </c>
      <c r="G7" s="102">
        <f t="shared" si="1"/>
        <v>5.705000000000001</v>
      </c>
    </row>
    <row r="8" spans="1:7" ht="15.75" x14ac:dyDescent="0.25">
      <c r="A8" s="176">
        <v>4</v>
      </c>
      <c r="B8" s="183" t="s">
        <v>232</v>
      </c>
      <c r="C8" s="141">
        <v>4</v>
      </c>
      <c r="D8" s="178" t="s">
        <v>130</v>
      </c>
      <c r="E8" s="219">
        <v>201.74</v>
      </c>
      <c r="F8" s="179">
        <f t="shared" si="0"/>
        <v>806.96</v>
      </c>
      <c r="G8" s="102">
        <f t="shared" si="1"/>
        <v>67.24666666666667</v>
      </c>
    </row>
    <row r="9" spans="1:7" ht="15.75" x14ac:dyDescent="0.25">
      <c r="A9" s="176">
        <v>5</v>
      </c>
      <c r="B9" s="183" t="s">
        <v>150</v>
      </c>
      <c r="C9" s="141">
        <v>2</v>
      </c>
      <c r="D9" s="178" t="s">
        <v>122</v>
      </c>
      <c r="E9" s="219">
        <v>68.44</v>
      </c>
      <c r="F9" s="179">
        <f t="shared" si="0"/>
        <v>136.88</v>
      </c>
      <c r="G9" s="102">
        <f t="shared" si="1"/>
        <v>11.406666666666666</v>
      </c>
    </row>
    <row r="10" spans="1:7" ht="15.75" x14ac:dyDescent="0.25">
      <c r="A10" s="176">
        <v>6</v>
      </c>
      <c r="B10" s="183" t="s">
        <v>233</v>
      </c>
      <c r="C10" s="141">
        <v>1</v>
      </c>
      <c r="D10" s="178" t="s">
        <v>122</v>
      </c>
      <c r="E10" s="219">
        <v>800</v>
      </c>
      <c r="F10" s="179">
        <f t="shared" si="0"/>
        <v>800</v>
      </c>
      <c r="G10" s="102">
        <f t="shared" si="1"/>
        <v>66.666666666666671</v>
      </c>
    </row>
    <row r="11" spans="1:7" ht="15.75" x14ac:dyDescent="0.25">
      <c r="A11" s="176">
        <v>7</v>
      </c>
      <c r="B11" s="183" t="s">
        <v>234</v>
      </c>
      <c r="C11" s="141">
        <v>2</v>
      </c>
      <c r="D11" s="178" t="s">
        <v>122</v>
      </c>
      <c r="E11" s="219">
        <v>24.82</v>
      </c>
      <c r="F11" s="179">
        <f t="shared" si="0"/>
        <v>49.64</v>
      </c>
      <c r="G11" s="102">
        <f t="shared" si="1"/>
        <v>4.1366666666666667</v>
      </c>
    </row>
    <row r="12" spans="1:7" ht="15.75" customHeight="1" x14ac:dyDescent="0.25">
      <c r="A12" s="324" t="s">
        <v>170</v>
      </c>
      <c r="B12" s="325"/>
      <c r="C12" s="325"/>
      <c r="D12" s="325"/>
      <c r="E12" s="325"/>
      <c r="F12" s="193">
        <f>SUM(F5:F11)</f>
        <v>2540.9</v>
      </c>
      <c r="G12" s="194">
        <f>SUM(G5:G11)</f>
        <v>211.74166666666667</v>
      </c>
    </row>
    <row r="13" spans="1:7" ht="15.75" x14ac:dyDescent="0.25">
      <c r="A13" s="180"/>
      <c r="B13" s="180"/>
      <c r="C13" s="180"/>
      <c r="D13" s="180"/>
      <c r="E13" s="180"/>
      <c r="F13" s="181"/>
      <c r="G13" s="182"/>
    </row>
    <row r="14" spans="1:7" x14ac:dyDescent="0.25">
      <c r="A14" s="321" t="s">
        <v>158</v>
      </c>
      <c r="B14" s="321"/>
      <c r="C14" s="321"/>
      <c r="D14" s="321"/>
      <c r="E14" s="321"/>
      <c r="F14" s="321"/>
      <c r="G14" s="321"/>
    </row>
    <row r="15" spans="1:7" x14ac:dyDescent="0.25">
      <c r="A15" s="321" t="s">
        <v>131</v>
      </c>
      <c r="B15" s="321"/>
      <c r="C15" s="321"/>
      <c r="D15" s="321"/>
      <c r="E15" s="321"/>
      <c r="F15" s="321"/>
      <c r="G15" s="321"/>
    </row>
    <row r="16" spans="1:7" x14ac:dyDescent="0.25">
      <c r="A16" s="321" t="s">
        <v>159</v>
      </c>
      <c r="B16" s="321"/>
      <c r="C16" s="321"/>
      <c r="D16" s="321"/>
      <c r="E16" s="321"/>
      <c r="F16" s="321"/>
      <c r="G16" s="321"/>
    </row>
    <row r="23" spans="5:5" x14ac:dyDescent="0.25">
      <c r="E23" s="220" t="s">
        <v>236</v>
      </c>
    </row>
  </sheetData>
  <mergeCells count="5">
    <mergeCell ref="A16:G16"/>
    <mergeCell ref="A14:G14"/>
    <mergeCell ref="A15:G15"/>
    <mergeCell ref="A2:G2"/>
    <mergeCell ref="A12:E12"/>
  </mergeCells>
  <printOptions horizontalCentered="1"/>
  <pageMargins left="0.51181102362204722" right="0.51181102362204722" top="0.98425196850393704" bottom="0.47244094488188981" header="0.78740157480314965" footer="0.31496062992125984"/>
  <pageSetup paperSize="9" scale="73" fitToHeight="99" orientation="portrait" r:id="rId1"/>
  <headerFooter>
    <oddHeader>&amp;C&amp;"-,Negrito"&amp;16ANEXO IX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J14" sqref="J14"/>
    </sheetView>
  </sheetViews>
  <sheetFormatPr defaultRowHeight="15" x14ac:dyDescent="0.25"/>
  <cols>
    <col min="1" max="1" width="30.140625" customWidth="1"/>
    <col min="2" max="8" width="13.7109375" customWidth="1"/>
    <col min="9" max="9" width="17.28515625" customWidth="1"/>
  </cols>
  <sheetData>
    <row r="1" spans="1:9" ht="18.75" x14ac:dyDescent="0.25">
      <c r="A1" s="326" t="s">
        <v>219</v>
      </c>
      <c r="B1" s="326"/>
      <c r="C1" s="326"/>
      <c r="D1" s="326"/>
      <c r="E1" s="326"/>
      <c r="F1" s="326"/>
      <c r="G1" s="326"/>
      <c r="H1" s="326"/>
      <c r="I1" s="326"/>
    </row>
    <row r="2" spans="1:9" ht="18.75" x14ac:dyDescent="0.25">
      <c r="A2" s="196"/>
      <c r="B2" s="196"/>
      <c r="C2" s="196"/>
      <c r="D2" s="196"/>
      <c r="E2" s="196"/>
      <c r="F2" s="196"/>
      <c r="G2" s="196"/>
      <c r="H2" s="196"/>
      <c r="I2" s="196"/>
    </row>
    <row r="3" spans="1:9" ht="18.75" x14ac:dyDescent="0.25">
      <c r="A3" s="364" t="s">
        <v>200</v>
      </c>
      <c r="B3" s="364"/>
      <c r="C3" s="364"/>
      <c r="D3" s="364"/>
      <c r="E3" s="364"/>
      <c r="F3" s="364"/>
      <c r="G3" s="364"/>
      <c r="H3" s="364"/>
      <c r="I3" s="364"/>
    </row>
    <row r="4" spans="1:9" x14ac:dyDescent="0.25">
      <c r="A4" s="185"/>
      <c r="B4" s="185"/>
      <c r="C4" s="185"/>
      <c r="D4" s="185"/>
      <c r="E4" s="185"/>
      <c r="F4" s="185"/>
      <c r="G4" s="186"/>
      <c r="H4" s="186"/>
      <c r="I4" s="186"/>
    </row>
    <row r="5" spans="1:9" ht="47.25" x14ac:dyDescent="0.25">
      <c r="A5" s="327" t="s">
        <v>73</v>
      </c>
      <c r="B5" s="197" t="s">
        <v>191</v>
      </c>
      <c r="C5" s="197" t="s">
        <v>171</v>
      </c>
      <c r="D5" s="197" t="s">
        <v>172</v>
      </c>
      <c r="E5" s="197" t="s">
        <v>197</v>
      </c>
      <c r="F5" s="197" t="s">
        <v>173</v>
      </c>
      <c r="G5" s="197" t="s">
        <v>186</v>
      </c>
      <c r="H5" s="197" t="s">
        <v>198</v>
      </c>
      <c r="I5" s="197" t="s">
        <v>192</v>
      </c>
    </row>
    <row r="6" spans="1:9" ht="20.100000000000001" customHeight="1" x14ac:dyDescent="0.25">
      <c r="A6" s="327"/>
      <c r="B6" s="198" t="s">
        <v>164</v>
      </c>
      <c r="C6" s="198" t="s">
        <v>165</v>
      </c>
      <c r="D6" s="198" t="s">
        <v>166</v>
      </c>
      <c r="E6" s="198" t="s">
        <v>167</v>
      </c>
      <c r="F6" s="198" t="s">
        <v>187</v>
      </c>
      <c r="G6" s="198" t="s">
        <v>188</v>
      </c>
      <c r="H6" s="198" t="s">
        <v>189</v>
      </c>
      <c r="I6" s="198" t="s">
        <v>190</v>
      </c>
    </row>
    <row r="7" spans="1:9" ht="45" customHeight="1" x14ac:dyDescent="0.25">
      <c r="A7" s="192" t="s">
        <v>196</v>
      </c>
      <c r="B7" s="188">
        <v>100</v>
      </c>
      <c r="C7" s="189">
        <v>15</v>
      </c>
      <c r="D7" s="189">
        <v>80</v>
      </c>
      <c r="E7" s="189">
        <f>C7+D7</f>
        <v>95</v>
      </c>
      <c r="F7" s="199">
        <f>EST_MIN!F144</f>
        <v>7.6759061833688857E-2</v>
      </c>
      <c r="G7" s="190">
        <f>E7*F7</f>
        <v>7.292110874200441</v>
      </c>
      <c r="H7" s="190">
        <f>E7+G7</f>
        <v>102.29211087420045</v>
      </c>
      <c r="I7" s="190">
        <f>H7*B7</f>
        <v>10229.211087420044</v>
      </c>
    </row>
    <row r="8" spans="1:9" ht="20.100000000000001" customHeight="1" x14ac:dyDescent="0.25">
      <c r="A8" s="365" t="s">
        <v>193</v>
      </c>
      <c r="B8" s="365"/>
      <c r="C8" s="365"/>
      <c r="D8" s="365"/>
      <c r="E8" s="365"/>
      <c r="F8" s="365"/>
      <c r="G8" s="365"/>
      <c r="H8" s="365"/>
      <c r="I8" s="191">
        <f>I7</f>
        <v>10229.211087420044</v>
      </c>
    </row>
    <row r="9" spans="1:9" x14ac:dyDescent="0.25">
      <c r="A9" s="187"/>
      <c r="B9" s="187"/>
      <c r="C9" s="187"/>
      <c r="D9" s="187"/>
      <c r="E9" s="187"/>
      <c r="F9" s="185"/>
      <c r="G9" s="186"/>
      <c r="H9" s="186"/>
      <c r="I9" s="186"/>
    </row>
    <row r="10" spans="1:9" x14ac:dyDescent="0.25">
      <c r="A10" s="187"/>
      <c r="B10" s="187"/>
      <c r="C10" s="187"/>
      <c r="D10" s="187"/>
      <c r="E10" s="187"/>
      <c r="F10" s="185"/>
      <c r="G10" s="186"/>
      <c r="H10" s="186"/>
      <c r="I10" s="186"/>
    </row>
    <row r="11" spans="1:9" x14ac:dyDescent="0.25">
      <c r="A11" s="187"/>
      <c r="B11" s="187"/>
      <c r="C11" s="187"/>
      <c r="D11" s="187"/>
      <c r="E11" s="187"/>
      <c r="F11" s="185"/>
      <c r="G11" s="186"/>
      <c r="H11" s="186"/>
      <c r="I11" s="186"/>
    </row>
    <row r="12" spans="1:9" ht="18.75" x14ac:dyDescent="0.25">
      <c r="A12" s="364" t="s">
        <v>201</v>
      </c>
      <c r="B12" s="364"/>
      <c r="C12" s="364"/>
      <c r="D12" s="364"/>
      <c r="E12" s="364"/>
      <c r="F12" s="364"/>
      <c r="G12" s="364"/>
      <c r="H12" s="364"/>
      <c r="I12" s="364"/>
    </row>
    <row r="14" spans="1:9" ht="47.25" customHeight="1" x14ac:dyDescent="0.25">
      <c r="A14" s="327" t="s">
        <v>73</v>
      </c>
      <c r="B14" s="197" t="s">
        <v>191</v>
      </c>
      <c r="C14" s="197" t="s">
        <v>171</v>
      </c>
      <c r="D14" s="197" t="s">
        <v>172</v>
      </c>
      <c r="E14" s="197" t="s">
        <v>197</v>
      </c>
      <c r="F14" s="197" t="s">
        <v>173</v>
      </c>
      <c r="G14" s="197" t="s">
        <v>186</v>
      </c>
      <c r="H14" s="197" t="s">
        <v>198</v>
      </c>
      <c r="I14" s="197" t="s">
        <v>192</v>
      </c>
    </row>
    <row r="15" spans="1:9" ht="20.100000000000001" customHeight="1" x14ac:dyDescent="0.25">
      <c r="A15" s="327"/>
      <c r="B15" s="198" t="s">
        <v>164</v>
      </c>
      <c r="C15" s="198" t="s">
        <v>165</v>
      </c>
      <c r="D15" s="198" t="s">
        <v>166</v>
      </c>
      <c r="E15" s="198" t="s">
        <v>167</v>
      </c>
      <c r="F15" s="198" t="s">
        <v>187</v>
      </c>
      <c r="G15" s="198" t="s">
        <v>188</v>
      </c>
      <c r="H15" s="198" t="s">
        <v>189</v>
      </c>
      <c r="I15" s="198" t="s">
        <v>190</v>
      </c>
    </row>
    <row r="16" spans="1:9" ht="45" customHeight="1" x14ac:dyDescent="0.25">
      <c r="A16" s="192" t="s">
        <v>196</v>
      </c>
      <c r="B16" s="188">
        <v>100</v>
      </c>
      <c r="C16" s="189">
        <v>15</v>
      </c>
      <c r="D16" s="189">
        <v>80</v>
      </c>
      <c r="E16" s="189">
        <f>C16+D16</f>
        <v>95</v>
      </c>
      <c r="F16" s="199">
        <f>EST_MÁX!F144</f>
        <v>0.3044579533941234</v>
      </c>
      <c r="G16" s="190">
        <f>E16*F16</f>
        <v>28.923505572441723</v>
      </c>
      <c r="H16" s="190">
        <f>E16+G16</f>
        <v>123.92350557244173</v>
      </c>
      <c r="I16" s="190">
        <f>H16*B16</f>
        <v>12392.350557244172</v>
      </c>
    </row>
    <row r="17" spans="1:9" ht="15.75" x14ac:dyDescent="0.25">
      <c r="A17" s="329" t="s">
        <v>194</v>
      </c>
      <c r="B17" s="330"/>
      <c r="C17" s="330"/>
      <c r="D17" s="330"/>
      <c r="E17" s="330"/>
      <c r="F17" s="330"/>
      <c r="G17" s="330"/>
      <c r="H17" s="331"/>
      <c r="I17" s="191">
        <f>I16</f>
        <v>12392.350557244172</v>
      </c>
    </row>
    <row r="20" spans="1:9" ht="15" customHeight="1" x14ac:dyDescent="0.25">
      <c r="A20" s="363" t="s">
        <v>214</v>
      </c>
      <c r="B20" s="363"/>
      <c r="C20" s="363"/>
      <c r="D20" s="363"/>
      <c r="E20" s="363"/>
      <c r="F20" s="363"/>
      <c r="G20" s="363"/>
      <c r="H20" s="363"/>
      <c r="I20" s="363"/>
    </row>
    <row r="21" spans="1:9" ht="15" customHeight="1" x14ac:dyDescent="0.25">
      <c r="A21" s="328" t="s">
        <v>169</v>
      </c>
      <c r="B21" s="328"/>
      <c r="C21" s="328"/>
      <c r="D21" s="328"/>
      <c r="E21" s="328"/>
      <c r="F21" s="328"/>
      <c r="G21" s="328"/>
      <c r="H21" s="328"/>
      <c r="I21" s="328"/>
    </row>
    <row r="22" spans="1:9" ht="15" customHeight="1" x14ac:dyDescent="0.25">
      <c r="A22" s="328" t="s">
        <v>168</v>
      </c>
      <c r="B22" s="328"/>
      <c r="C22" s="328"/>
      <c r="D22" s="328"/>
      <c r="E22" s="328"/>
      <c r="F22" s="328"/>
      <c r="G22" s="328"/>
      <c r="H22" s="328"/>
      <c r="I22" s="328"/>
    </row>
    <row r="23" spans="1:9" ht="24" customHeight="1" x14ac:dyDescent="0.25">
      <c r="A23" s="328" t="s">
        <v>220</v>
      </c>
      <c r="B23" s="328"/>
      <c r="C23" s="328"/>
      <c r="D23" s="328"/>
      <c r="E23" s="328"/>
      <c r="F23" s="328"/>
      <c r="G23" s="328"/>
      <c r="H23" s="328"/>
      <c r="I23" s="328"/>
    </row>
  </sheetData>
  <mergeCells count="11">
    <mergeCell ref="A23:I23"/>
    <mergeCell ref="A1:I1"/>
    <mergeCell ref="A5:A6"/>
    <mergeCell ref="A14:A15"/>
    <mergeCell ref="A22:I22"/>
    <mergeCell ref="A21:I21"/>
    <mergeCell ref="A20:I20"/>
    <mergeCell ref="A17:H17"/>
    <mergeCell ref="A3:I3"/>
    <mergeCell ref="A12:I12"/>
    <mergeCell ref="A8:H8"/>
  </mergeCells>
  <pageMargins left="0.39370078740157483" right="0.39370078740157483" top="0.78740157480314965" bottom="0.78740157480314965" header="0.31496062992125984" footer="0.31496062992125984"/>
  <pageSetup paperSize="9" scale="66" orientation="portrait" r:id="rId1"/>
  <headerFooter>
    <oddHeader>&amp;C&amp;"Calibri,Negrito"&amp;16ANEXO X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11</vt:i4>
      </vt:variant>
    </vt:vector>
  </HeadingPairs>
  <TitlesOfParts>
    <vt:vector size="19" baseType="lpstr">
      <vt:lpstr>PCFP (MOD)</vt:lpstr>
      <vt:lpstr>UNF (MOD)</vt:lpstr>
      <vt:lpstr>DIÁRIAS (MOD)</vt:lpstr>
      <vt:lpstr>RESUMO</vt:lpstr>
      <vt:lpstr>EST_MÁX</vt:lpstr>
      <vt:lpstr>EST_MIN</vt:lpstr>
      <vt:lpstr>EST_UNIF</vt:lpstr>
      <vt:lpstr>EST_DIÁRIAS</vt:lpstr>
      <vt:lpstr>'DIÁRIAS (MOD)'!Area_de_impressao</vt:lpstr>
      <vt:lpstr>EST_DIÁRIAS!Area_de_impressao</vt:lpstr>
      <vt:lpstr>EST_MÁX!Area_de_impressao</vt:lpstr>
      <vt:lpstr>EST_MIN!Area_de_impressao</vt:lpstr>
      <vt:lpstr>EST_UNIF!Area_de_impressao</vt:lpstr>
      <vt:lpstr>'PCFP (MOD)'!Area_de_impressao</vt:lpstr>
      <vt:lpstr>RESUMO!Area_de_impressao</vt:lpstr>
      <vt:lpstr>'UNF (MOD)'!Area_de_impressao</vt:lpstr>
      <vt:lpstr>EST_DIÁRIAS!OLE_LINK1</vt:lpstr>
      <vt:lpstr>EST_UNIF!Titulos_de_impressao</vt:lpstr>
      <vt:lpstr>'UNF (MOD)'!Titulos_de_impressao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</dc:creator>
  <cp:lastModifiedBy>CRISTIANE GRACY MOTA DE MENEZES</cp:lastModifiedBy>
  <cp:revision/>
  <cp:lastPrinted>2023-03-16T16:19:55Z</cp:lastPrinted>
  <dcterms:created xsi:type="dcterms:W3CDTF">2017-11-27T18:52:28Z</dcterms:created>
  <dcterms:modified xsi:type="dcterms:W3CDTF">2023-05-26T18:26:39Z</dcterms:modified>
</cp:coreProperties>
</file>